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ans" sheetId="2" state="visible" r:id="rId2"/>
    <sheet xmlns:r="http://schemas.openxmlformats.org/officeDocument/2006/relationships" name="Schedule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'Loans'!$A$4:$L$104</definedName>
    <definedName name="_xlnm._FilterDatabase" localSheetId="2" hidden="1">'Schedule'!$A$4:$L$364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 &quot;periods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b val="1"/>
      <color rgb="00FFFFFF"/>
      <sz val="11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0"/>
    </font>
    <font>
      <name val="Aptos"/>
      <i val="1"/>
      <color rgb="00607786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4DD"/>
      </patternFill>
    </fill>
    <fill>
      <patternFill patternType="solid">
        <fgColor rgb="00EAF4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6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3" fillId="5" borderId="1" pivotButton="0" quotePrefix="0" xfId="0"/>
    <xf numFmtId="0" fontId="4" fillId="6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  <dxf>
      <font>
        <name val="Aptos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Modeled Principal and Interest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'Summary'!H20</f>
            </strRef>
          </tx>
          <spPr>
            <a:solidFill xmlns:a="http://schemas.openxmlformats.org/drawingml/2006/main">
              <a:srgbClr val="F0A91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'Summary'!$G$21:$G$22</f>
            </numRef>
          </cat>
          <val>
            <numRef>
              <f>'Summary'!$H$21:$H$22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Component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0.0,,&quot;M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240000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N2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4" customWidth="1" min="2" max="2"/>
    <col width="3" customWidth="1" min="3" max="3"/>
    <col width="29" customWidth="1" min="4" max="4"/>
    <col width="22" customWidth="1" min="5" max="5"/>
    <col width="3" customWidth="1" min="6" max="6"/>
    <col width="20" customWidth="1" min="7" max="7"/>
    <col width="18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4" customHeight="1">
      <c r="A1" s="1" t="inlineStr">
        <is>
          <t>Self Storage Loan Amortization Schedule</t>
        </is>
      </c>
    </row>
    <row r="2" ht="24" customHeight="1"/>
    <row r="3" ht="22" customHeight="1">
      <c r="A3" s="3" t="inlineStr">
        <is>
          <t>Calculated indicators for the Loan ID selected on the Assumptions sheet. All examples are fictional and amounts are modeled only.</t>
        </is>
      </c>
    </row>
    <row r="4">
      <c r="A4" s="4" t="inlineStr">
        <is>
          <t>Selected Loan Details</t>
        </is>
      </c>
      <c r="D4" s="4" t="inlineStr">
        <is>
          <t>Modeled Schedule Indicators</t>
        </is>
      </c>
    </row>
    <row r="5">
      <c r="A5" s="5" t="inlineStr">
        <is>
          <t>Selected Loan ID</t>
        </is>
      </c>
      <c r="B5" s="6">
        <f>IF(Assumptions!$B$3="","",Assumptions!$B$3)</f>
        <v/>
      </c>
      <c r="D5" s="5" t="inlineStr">
        <is>
          <t>Scheduled Monthly Payment</t>
        </is>
      </c>
      <c r="E5" s="7">
        <f>IF(Assumptions!$B$5="","",Assumptions!$B$13)</f>
        <v/>
      </c>
    </row>
    <row r="6">
      <c r="A6" s="5" t="inlineStr">
        <is>
          <t>Facility</t>
        </is>
      </c>
      <c r="B6" s="6">
        <f>IF(Assumptions!$B$5="","",Assumptions!$B$5)</f>
        <v/>
      </c>
      <c r="D6" s="5" t="inlineStr">
        <is>
          <t>Default Extra Payment</t>
        </is>
      </c>
      <c r="E6" s="7">
        <f>IF(Assumptions!$B$5="","",Assumptions!$B$11)</f>
        <v/>
      </c>
    </row>
    <row r="7">
      <c r="A7" s="5" t="inlineStr">
        <is>
          <t>Owner</t>
        </is>
      </c>
      <c r="B7" s="6">
        <f>IF(Assumptions!$B$6="","",Assumptions!$B$6)</f>
        <v/>
      </c>
      <c r="D7" s="5" t="inlineStr">
        <is>
          <t>Modeled Principal</t>
        </is>
      </c>
      <c r="E7" s="7">
        <f>IF(Assumptions!$B$5="","",IFERROR(SUM(Schedule!$H$5:$H$364),""))</f>
        <v/>
      </c>
    </row>
    <row r="8">
      <c r="A8" s="5" t="inlineStr">
        <is>
          <t>Loan Status</t>
        </is>
      </c>
      <c r="B8" s="6">
        <f>IF(Assumptions!$B$12="","",Assumptions!$B$12)</f>
        <v/>
      </c>
      <c r="D8" s="5" t="inlineStr">
        <is>
          <t>Modeled Interest</t>
        </is>
      </c>
      <c r="E8" s="7">
        <f>IF(Assumptions!$B$5="","",IFERROR(SUM(Schedule!$G$5:$G$364),""))</f>
        <v/>
      </c>
    </row>
    <row r="9">
      <c r="D9" s="5" t="inlineStr">
        <is>
          <t>Modeled Total Payments</t>
        </is>
      </c>
      <c r="E9" s="7">
        <f>IF(Assumptions!$B$5="","",IFERROR(SUM(Schedule!$J$5:$J$364),""))</f>
        <v/>
      </c>
    </row>
    <row r="10">
      <c r="A10" s="5" t="inlineStr">
        <is>
          <t>Original Principal</t>
        </is>
      </c>
      <c r="B10" s="7">
        <f>IF(Assumptions!$B$5="","",Assumptions!$B$7)</f>
        <v/>
      </c>
      <c r="D10" s="5" t="inlineStr">
        <is>
          <t>Modeled Payoff Date</t>
        </is>
      </c>
      <c r="E10" s="8">
        <f>IF(Assumptions!$B$5="","",IF(COUNT(Schedule!$C$5:$C$364)=0,"",IFERROR(INDEX(Schedule!$B$5:$B$364,COUNT(Schedule!$C$5:$C$364)),"")))</f>
        <v/>
      </c>
    </row>
    <row r="11">
      <c r="A11" s="5" t="inlineStr">
        <is>
          <t>Annual Rate</t>
        </is>
      </c>
      <c r="B11" s="9">
        <f>IF(Assumptions!$B$5="","",Assumptions!$B$8)</f>
        <v/>
      </c>
      <c r="D11" s="5" t="inlineStr">
        <is>
          <t>Remaining Balance</t>
        </is>
      </c>
      <c r="E11" s="7">
        <f>IF(Assumptions!$B$5="","",IF(COUNT(Schedule!$C$5:$C$364)=0,"",IFERROR(INDEX(Schedule!$I$5:$I$364,COUNT(Schedule!$C$5:$C$364)),"")))</f>
        <v/>
      </c>
    </row>
    <row r="12">
      <c r="A12" s="5" t="inlineStr">
        <is>
          <t>Term</t>
        </is>
      </c>
      <c r="B12" s="10">
        <f>IF(Assumptions!$B$5="","",Assumptions!$B$9)</f>
        <v/>
      </c>
      <c r="D12" s="5" t="inlineStr">
        <is>
          <t>Modeled Periods</t>
        </is>
      </c>
      <c r="E12" s="10">
        <f>IF(Assumptions!$B$5="","",COUNT(Schedule!$C$5:$C$364))</f>
        <v/>
      </c>
    </row>
    <row r="13">
      <c r="A13" s="5" t="inlineStr">
        <is>
          <t>First Due Date</t>
        </is>
      </c>
      <c r="B13" s="8">
        <f>IF(Assumptions!$B$5="","",Assumptions!$B$10)</f>
        <v/>
      </c>
      <c r="D13" s="5" t="inlineStr">
        <is>
          <t>Override Periods</t>
        </is>
      </c>
      <c r="E13" s="10">
        <f>IF(Assumptions!$B$5="","",COUNT(Schedule!$E$5:$E$364))</f>
        <v/>
      </c>
    </row>
    <row r="14">
      <c r="A14" s="5" t="inlineStr">
        <is>
          <t>Scheduled Maturity</t>
        </is>
      </c>
      <c r="B14" s="8">
        <f>IF(Assumptions!$B$5="","",Assumptions!$B$14)</f>
        <v/>
      </c>
      <c r="D14" s="5" t="inlineStr">
        <is>
          <t>Rows Marked Review</t>
        </is>
      </c>
      <c r="E14" s="11">
        <f>IF(Assumptions!$B$5="","",COUNTIF(Schedule!$K$5:$K$364,"Review"))</f>
        <v/>
      </c>
    </row>
    <row r="15"/>
    <row r="16">
      <c r="A16" s="12" t="inlineStr">
        <is>
          <t>Selection Check</t>
        </is>
      </c>
      <c r="B16" s="13">
        <f>Assumptions!$B$16</f>
        <v/>
      </c>
    </row>
    <row r="17"/>
    <row r="18"/>
    <row r="19"/>
    <row r="20" ht="28" customHeight="1">
      <c r="G20" s="14" t="inlineStr">
        <is>
          <t>Modeled Component</t>
        </is>
      </c>
      <c r="H20" s="14" t="inlineStr">
        <is>
          <t>Amount</t>
        </is>
      </c>
    </row>
    <row r="21">
      <c r="G21" s="15" t="inlineStr">
        <is>
          <t>Principal</t>
        </is>
      </c>
      <c r="H21" s="16">
        <f>IF(Assumptions!$B$5="","",IFERROR(SUM(Schedule!$H$5:$H$364),""))</f>
        <v/>
      </c>
    </row>
    <row r="22">
      <c r="G22" s="17" t="inlineStr">
        <is>
          <t>Interest</t>
        </is>
      </c>
      <c r="H22" s="7">
        <f>IF(Assumptions!$B$5="","",IFERROR(SUM(Schedule!$G$5:$G$364),""))</f>
        <v/>
      </c>
    </row>
  </sheetData>
  <mergeCells count="1">
    <mergeCell ref="A1:N2"/>
  </mergeCells>
  <conditionalFormatting sqref="B16">
    <cfRule type="expression" priority="1" dxfId="0">
      <formula>LEFT($B$16,6)="Review"</formula>
    </cfRule>
    <cfRule type="expression" priority="2" dxfId="1">
      <formula>$B$16="Ready for review."</formula>
    </cfRule>
  </conditionalFormatting>
  <conditionalFormatting sqref="E11">
    <cfRule type="expression" priority="3" dxfId="1">
      <formula>AND($E$11&lt;&gt;"",$E$11=0)</formula>
    </cfRule>
  </conditionalFormatting>
  <conditionalFormatting sqref="E14">
    <cfRule type="expression" priority="4" dxfId="0">
      <formula>$E$14&gt;0</formula>
    </cfRule>
  </conditionalFormatting>
  <pageMargins left="0.75" right="0.75" top="1" bottom="1" header="0.5" footer="0.5"/>
  <pageSetup orientation="landscape" fitToHeight="0" fitToWidth="1"/>
  <headerFooter>
    <oddHeader/>
    <oddFooter>&amp;CFictional examples for internal loan modeling only&amp;RPage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34" customWidth="1" min="3" max="3"/>
    <col width="18" customWidth="1" min="4" max="4"/>
    <col width="13" customWidth="1" min="5" max="5"/>
    <col width="15" customWidth="1" min="6" max="6"/>
    <col width="16" customWidth="1" min="7" max="7"/>
    <col width="21" customWidth="1" min="8" max="8"/>
    <col width="13" customWidth="1" min="9" max="9"/>
    <col width="43" customWidth="1" min="10" max="10"/>
    <col width="18" customWidth="1" min="11" max="11"/>
    <col width="19" customWidth="1" min="12" max="12"/>
  </cols>
  <sheetData>
    <row r="1" ht="24" customHeight="1">
      <c r="A1" s="1" t="inlineStr">
        <is>
          <t>Fictional Self Storage Loan Inputs</t>
        </is>
      </c>
    </row>
    <row r="2" ht="24" customHeight="1"/>
    <row r="3" ht="22" customHeight="1">
      <c r="A3" s="3" t="inlineStr">
        <is>
          <t>Enter or revise loan assumptions in pale-yellow cells. Calculated payment and maturity fields update when the workbook recalculates.</t>
        </is>
      </c>
    </row>
    <row r="4" ht="28" customHeight="1">
      <c r="A4" s="14" t="inlineStr">
        <is>
          <t>Loan ID</t>
        </is>
      </c>
      <c r="B4" s="14" t="inlineStr">
        <is>
          <t>Facility</t>
        </is>
      </c>
      <c r="C4" s="14" t="inlineStr">
        <is>
          <t>Owner</t>
        </is>
      </c>
      <c r="D4" s="14" t="inlineStr">
        <is>
          <t>Original Principal</t>
        </is>
      </c>
      <c r="E4" s="14" t="inlineStr">
        <is>
          <t>Annual Rate</t>
        </is>
      </c>
      <c r="F4" s="14" t="inlineStr">
        <is>
          <t>Term (Months)</t>
        </is>
      </c>
      <c r="G4" s="14" t="inlineStr">
        <is>
          <t>First Due Date</t>
        </is>
      </c>
      <c r="H4" s="14" t="inlineStr">
        <is>
          <t>Default Extra Payment</t>
        </is>
      </c>
      <c r="I4" s="14" t="inlineStr">
        <is>
          <t>Status</t>
        </is>
      </c>
      <c r="J4" s="14" t="inlineStr">
        <is>
          <t>Notes</t>
        </is>
      </c>
      <c r="K4" s="14" t="inlineStr">
        <is>
          <t>Monthly Payment</t>
        </is>
      </c>
      <c r="L4" s="14" t="inlineStr">
        <is>
          <t>Scheduled Maturity</t>
        </is>
      </c>
    </row>
    <row r="5">
      <c r="A5" s="18" t="inlineStr">
        <is>
          <t>SL-001</t>
        </is>
      </c>
      <c r="B5" s="18" t="inlineStr">
        <is>
          <t>Fictional Juniper Lock Storage</t>
        </is>
      </c>
      <c r="C5" s="18" t="inlineStr">
        <is>
          <t>Fictional Northstar Boxworks LLC</t>
        </is>
      </c>
      <c r="D5" s="19" t="n">
        <v>3250000</v>
      </c>
      <c r="E5" s="20" t="n">
        <v>0.0675</v>
      </c>
      <c r="F5" s="21" t="n">
        <v>240</v>
      </c>
      <c r="G5" s="22" t="n">
        <v>46296</v>
      </c>
      <c r="H5" s="19" t="n">
        <v>500</v>
      </c>
      <c r="I5" s="23" t="inlineStr">
        <is>
          <t>Active</t>
        </is>
      </c>
      <c r="J5" s="24" t="inlineStr">
        <is>
          <t>Fictional example; standard monthly model.</t>
        </is>
      </c>
      <c r="K5" s="16">
        <f>IF(OR($A5="",$D5="",$E5="",$F5=""),"",IFERROR(-PMT($E5/12,$F5,$D5),""))</f>
        <v/>
      </c>
      <c r="L5" s="25">
        <f>IF(OR($A5="",$F5="",$G5=""),"",IFERROR(EDATE($G5,$F5-1),""))</f>
        <v/>
      </c>
    </row>
    <row r="6">
      <c r="A6" s="18" t="inlineStr">
        <is>
          <t>SL-002</t>
        </is>
      </c>
      <c r="B6" s="18" t="inlineStr">
        <is>
          <t>Fictional Cobalt Crate Storage</t>
        </is>
      </c>
      <c r="C6" s="18" t="inlineStr">
        <is>
          <t>Fictional Harbor Lantern Holdings LLC</t>
        </is>
      </c>
      <c r="D6" s="19" t="n">
        <v>1850000</v>
      </c>
      <c r="E6" s="20" t="n">
        <v>0.0595</v>
      </c>
      <c r="F6" s="21" t="n">
        <v>180</v>
      </c>
      <c r="G6" s="22" t="n">
        <v>46327</v>
      </c>
      <c r="H6" s="19" t="n">
        <v>0</v>
      </c>
      <c r="I6" s="23" t="inlineStr">
        <is>
          <t>Active</t>
        </is>
      </c>
      <c r="J6" s="24" t="inlineStr">
        <is>
          <t>Fictional example; no default extra amount.</t>
        </is>
      </c>
      <c r="K6" s="7">
        <f>IF(OR($A6="",$D6="",$E6="",$F6=""),"",IFERROR(-PMT($E6/12,$F6,$D6),""))</f>
        <v/>
      </c>
      <c r="L6" s="26">
        <f>IF(OR($A6="",$F6="",$G6=""),"",IFERROR(EDATE($G6,$F6-1),""))</f>
        <v/>
      </c>
    </row>
    <row r="7">
      <c r="A7" s="18" t="inlineStr">
        <is>
          <t>SL-003</t>
        </is>
      </c>
      <c r="B7" s="18" t="inlineStr">
        <is>
          <t>Fictional Prairie Key Storage</t>
        </is>
      </c>
      <c r="C7" s="18" t="inlineStr">
        <is>
          <t>Fictional Copper Kite Property Group LLC</t>
        </is>
      </c>
      <c r="D7" s="19" t="n">
        <v>6400000</v>
      </c>
      <c r="E7" s="20" t="n">
        <v>0.0725</v>
      </c>
      <c r="F7" s="21" t="n">
        <v>360</v>
      </c>
      <c r="G7" s="22" t="n">
        <v>46357</v>
      </c>
      <c r="H7" s="19" t="n">
        <v>2500</v>
      </c>
      <c r="I7" s="23" t="inlineStr">
        <is>
          <t>Active</t>
        </is>
      </c>
      <c r="J7" s="24" t="inlineStr">
        <is>
          <t>Fictional example; tests the 360-period boundary.</t>
        </is>
      </c>
      <c r="K7" s="16">
        <f>IF(OR($A7="",$D7="",$E7="",$F7=""),"",IFERROR(-PMT($E7/12,$F7,$D7),""))</f>
        <v/>
      </c>
      <c r="L7" s="25">
        <f>IF(OR($A7="",$F7="",$G7=""),"",IFERROR(EDATE($G7,$F7-1),""))</f>
        <v/>
      </c>
    </row>
    <row r="8">
      <c r="A8" s="18" t="inlineStr">
        <is>
          <t>SL-004</t>
        </is>
      </c>
      <c r="B8" s="18" t="inlineStr">
        <is>
          <t>Fictional Bluebird Bay Storage</t>
        </is>
      </c>
      <c r="C8" s="18" t="inlineStr">
        <is>
          <t>Fictional Paper Moon Facilities LLC</t>
        </is>
      </c>
      <c r="D8" s="19" t="n">
        <v>925000</v>
      </c>
      <c r="E8" s="20" t="n">
        <v>0</v>
      </c>
      <c r="F8" s="21" t="n">
        <v>120</v>
      </c>
      <c r="G8" s="22" t="n">
        <v>46388</v>
      </c>
      <c r="H8" s="19" t="n">
        <v>0</v>
      </c>
      <c r="I8" s="23" t="inlineStr">
        <is>
          <t>Review</t>
        </is>
      </c>
      <c r="J8" s="24" t="inlineStr">
        <is>
          <t>Fictional example; zero-rate boundary for review.</t>
        </is>
      </c>
      <c r="K8" s="7">
        <f>IF(OR($A8="",$D8="",$E8="",$F8=""),"",IFERROR(-PMT($E8/12,$F8,$D8),""))</f>
        <v/>
      </c>
      <c r="L8" s="26">
        <f>IF(OR($A8="",$F8="",$G8=""),"",IFERROR(EDATE($G8,$F8-1),""))</f>
        <v/>
      </c>
    </row>
    <row r="9">
      <c r="A9" s="18" t="inlineStr">
        <is>
          <t>SL-005</t>
        </is>
      </c>
      <c r="B9" s="18" t="inlineStr">
        <is>
          <t>Fictional Granite Acorn Storage</t>
        </is>
      </c>
      <c r="C9" s="18" t="inlineStr">
        <is>
          <t>Fictional Amber Compass Partners LLC</t>
        </is>
      </c>
      <c r="D9" s="19" t="n">
        <v>4150000</v>
      </c>
      <c r="E9" s="20" t="n">
        <v>0.081</v>
      </c>
      <c r="F9" s="21" t="n">
        <v>300</v>
      </c>
      <c r="G9" s="22" t="n">
        <v>46419</v>
      </c>
      <c r="H9" s="19" t="n">
        <v>1000</v>
      </c>
      <c r="I9" s="23" t="inlineStr">
        <is>
          <t>Review</t>
        </is>
      </c>
      <c r="J9" s="24" t="inlineStr">
        <is>
          <t>Fictional example; assumptions need human review.</t>
        </is>
      </c>
      <c r="K9" s="16">
        <f>IF(OR($A9="",$D9="",$E9="",$F9=""),"",IFERROR(-PMT($E9/12,$F9,$D9),""))</f>
        <v/>
      </c>
      <c r="L9" s="25">
        <f>IF(OR($A9="",$F9="",$G9=""),"",IFERROR(EDATE($G9,$F9-1),""))</f>
        <v/>
      </c>
    </row>
    <row r="10">
      <c r="A10" s="18" t="inlineStr">
        <is>
          <t>SL-006</t>
        </is>
      </c>
      <c r="B10" s="18" t="inlineStr">
        <is>
          <t>Fictional Red Maple Storage</t>
        </is>
      </c>
      <c r="C10" s="18" t="inlineStr">
        <is>
          <t>Fictional Willow Parcel Holdings LLC</t>
        </is>
      </c>
      <c r="D10" s="19" t="n">
        <v>2750000</v>
      </c>
      <c r="E10" s="20" t="n">
        <v>0.064</v>
      </c>
      <c r="F10" s="21" t="n">
        <v>240</v>
      </c>
      <c r="G10" s="22" t="n">
        <v>46447</v>
      </c>
      <c r="H10" s="19" t="n">
        <v>0</v>
      </c>
      <c r="I10" s="23" t="inlineStr">
        <is>
          <t>Active</t>
        </is>
      </c>
      <c r="J10" s="24" t="inlineStr">
        <is>
          <t>Fictional example; scheduled amount only.</t>
        </is>
      </c>
      <c r="K10" s="7">
        <f>IF(OR($A10="",$D10="",$E10="",$F10=""),"",IFERROR(-PMT($E10/12,$F10,$D10),""))</f>
        <v/>
      </c>
      <c r="L10" s="26">
        <f>IF(OR($A10="",$F10="",$G10=""),"",IFERROR(EDATE($G10,$F10-1),""))</f>
        <v/>
      </c>
    </row>
    <row r="11">
      <c r="A11" s="18" t="inlineStr">
        <is>
          <t>SL-007</t>
        </is>
      </c>
      <c r="B11" s="18" t="inlineStr">
        <is>
          <t>Fictional Silver Finch Storage</t>
        </is>
      </c>
      <c r="C11" s="18" t="inlineStr">
        <is>
          <t>Fictional Bright Barn Capital LLC</t>
        </is>
      </c>
      <c r="D11" s="19" t="n">
        <v>7800000</v>
      </c>
      <c r="E11" s="20" t="n">
        <v>0.0775</v>
      </c>
      <c r="F11" s="21" t="n">
        <v>360</v>
      </c>
      <c r="G11" s="22" t="n">
        <v>46478</v>
      </c>
      <c r="H11" s="19" t="n">
        <v>5000</v>
      </c>
      <c r="I11" s="23" t="inlineStr">
        <is>
          <t>Active</t>
        </is>
      </c>
      <c r="J11" s="24" t="inlineStr">
        <is>
          <t>Fictional example; extended term model.</t>
        </is>
      </c>
      <c r="K11" s="16">
        <f>IF(OR($A11="",$D11="",$E11="",$F11=""),"",IFERROR(-PMT($E11/12,$F11,$D11),""))</f>
        <v/>
      </c>
      <c r="L11" s="25">
        <f>IF(OR($A11="",$F11="",$G11=""),"",IFERROR(EDATE($G11,$F11-1),""))</f>
        <v/>
      </c>
    </row>
    <row r="12">
      <c r="A12" s="18" t="inlineStr">
        <is>
          <t>SL-008</t>
        </is>
      </c>
      <c r="B12" s="18" t="inlineStr">
        <is>
          <t>Fictional Orchard Gate Storage</t>
        </is>
      </c>
      <c r="C12" s="18" t="inlineStr">
        <is>
          <t>Fictional Quiet River Ventures LLC</t>
        </is>
      </c>
      <c r="D12" s="19" t="n">
        <v>1200000</v>
      </c>
      <c r="E12" s="20" t="n">
        <v>0.0485</v>
      </c>
      <c r="F12" s="21" t="n">
        <v>120</v>
      </c>
      <c r="G12" s="22" t="n">
        <v>46508</v>
      </c>
      <c r="H12" s="19" t="n">
        <v>250</v>
      </c>
      <c r="I12" s="23" t="inlineStr">
        <is>
          <t>Active</t>
        </is>
      </c>
      <c r="J12" s="24" t="inlineStr">
        <is>
          <t>Fictional example; shorter term model.</t>
        </is>
      </c>
      <c r="K12" s="7">
        <f>IF(OR($A12="",$D12="",$E12="",$F12=""),"",IFERROR(-PMT($E12/12,$F12,$D12),""))</f>
        <v/>
      </c>
      <c r="L12" s="26">
        <f>IF(OR($A12="",$F12="",$G12=""),"",IFERROR(EDATE($G12,$F12-1),""))</f>
        <v/>
      </c>
    </row>
    <row r="13">
      <c r="A13" s="18" t="inlineStr">
        <is>
          <t>SL-009</t>
        </is>
      </c>
      <c r="B13" s="18" t="inlineStr">
        <is>
          <t>Fictional Sunbeam Lockers</t>
        </is>
      </c>
      <c r="C13" s="18" t="inlineStr">
        <is>
          <t>Fictional Cedar Clock Holdings LLC</t>
        </is>
      </c>
      <c r="D13" s="19" t="n">
        <v>5050000</v>
      </c>
      <c r="E13" s="20" t="n">
        <v>0.06950000000000001</v>
      </c>
      <c r="F13" s="21" t="n">
        <v>240</v>
      </c>
      <c r="G13" s="22" t="n">
        <v>46539</v>
      </c>
      <c r="H13" s="19" t="n">
        <v>0</v>
      </c>
      <c r="I13" s="23" t="inlineStr">
        <is>
          <t>Active</t>
        </is>
      </c>
      <c r="J13" s="24" t="inlineStr">
        <is>
          <t>Fictional example; no recurring extra amount.</t>
        </is>
      </c>
      <c r="K13" s="16">
        <f>IF(OR($A13="",$D13="",$E13="",$F13=""),"",IFERROR(-PMT($E13/12,$F13,$D13),""))</f>
        <v/>
      </c>
      <c r="L13" s="25">
        <f>IF(OR($A13="",$F13="",$G13=""),"",IFERROR(EDATE($G13,$F13-1),""))</f>
        <v/>
      </c>
    </row>
    <row r="14">
      <c r="A14" s="18" t="inlineStr">
        <is>
          <t>SL-010</t>
        </is>
      </c>
      <c r="B14" s="18" t="inlineStr">
        <is>
          <t>Fictional Meadow Bolt Storage</t>
        </is>
      </c>
      <c r="C14" s="18" t="inlineStr">
        <is>
          <t>Fictional Lantern Fox Properties LLC</t>
        </is>
      </c>
      <c r="D14" s="19" t="n">
        <v>2100000</v>
      </c>
      <c r="E14" s="20" t="n">
        <v>0.0925</v>
      </c>
      <c r="F14" s="21" t="n">
        <v>180</v>
      </c>
      <c r="G14" s="22" t="n">
        <v>46569</v>
      </c>
      <c r="H14" s="19" t="n">
        <v>750</v>
      </c>
      <c r="I14" s="23" t="inlineStr">
        <is>
          <t>Review</t>
        </is>
      </c>
      <c r="J14" s="24" t="inlineStr">
        <is>
          <t>Fictional example; higher-rate assumption for review.</t>
        </is>
      </c>
      <c r="K14" s="7">
        <f>IF(OR($A14="",$D14="",$E14="",$F14=""),"",IFERROR(-PMT($E14/12,$F14,$D14),""))</f>
        <v/>
      </c>
      <c r="L14" s="26">
        <f>IF(OR($A14="",$F14="",$G14=""),"",IFERROR(EDATE($G14,$F14-1),""))</f>
        <v/>
      </c>
    </row>
    <row r="15">
      <c r="A15" s="18" t="n"/>
      <c r="B15" s="18" t="n"/>
      <c r="C15" s="18" t="n"/>
      <c r="D15" s="19" t="n"/>
      <c r="E15" s="20" t="n"/>
      <c r="F15" s="21" t="n"/>
      <c r="G15" s="22" t="n"/>
      <c r="H15" s="19" t="n"/>
      <c r="I15" s="23" t="n"/>
      <c r="J15" s="24" t="n"/>
      <c r="K15" s="16">
        <f>IF(OR($A15="",$D15="",$E15="",$F15=""),"",IFERROR(-PMT($E15/12,$F15,$D15),""))</f>
        <v/>
      </c>
      <c r="L15" s="25">
        <f>IF(OR($A15="",$F15="",$G15=""),"",IFERROR(EDATE($G15,$F15-1),""))</f>
        <v/>
      </c>
    </row>
    <row r="16">
      <c r="A16" s="18" t="n"/>
      <c r="B16" s="18" t="n"/>
      <c r="C16" s="18" t="n"/>
      <c r="D16" s="19" t="n"/>
      <c r="E16" s="20" t="n"/>
      <c r="F16" s="21" t="n"/>
      <c r="G16" s="22" t="n"/>
      <c r="H16" s="19" t="n"/>
      <c r="I16" s="23" t="n"/>
      <c r="J16" s="24" t="n"/>
      <c r="K16" s="7">
        <f>IF(OR($A16="",$D16="",$E16="",$F16=""),"",IFERROR(-PMT($E16/12,$F16,$D16),""))</f>
        <v/>
      </c>
      <c r="L16" s="26">
        <f>IF(OR($A16="",$F16="",$G16=""),"",IFERROR(EDATE($G16,$F16-1),""))</f>
        <v/>
      </c>
    </row>
    <row r="17">
      <c r="A17" s="18" t="n"/>
      <c r="B17" s="18" t="n"/>
      <c r="C17" s="18" t="n"/>
      <c r="D17" s="19" t="n"/>
      <c r="E17" s="20" t="n"/>
      <c r="F17" s="21" t="n"/>
      <c r="G17" s="22" t="n"/>
      <c r="H17" s="19" t="n"/>
      <c r="I17" s="23" t="n"/>
      <c r="J17" s="24" t="n"/>
      <c r="K17" s="16">
        <f>IF(OR($A17="",$D17="",$E17="",$F17=""),"",IFERROR(-PMT($E17/12,$F17,$D17),""))</f>
        <v/>
      </c>
      <c r="L17" s="25">
        <f>IF(OR($A17="",$F17="",$G17=""),"",IFERROR(EDATE($G17,$F17-1),""))</f>
        <v/>
      </c>
    </row>
    <row r="18">
      <c r="A18" s="18" t="n"/>
      <c r="B18" s="18" t="n"/>
      <c r="C18" s="18" t="n"/>
      <c r="D18" s="19" t="n"/>
      <c r="E18" s="20" t="n"/>
      <c r="F18" s="21" t="n"/>
      <c r="G18" s="22" t="n"/>
      <c r="H18" s="19" t="n"/>
      <c r="I18" s="23" t="n"/>
      <c r="J18" s="24" t="n"/>
      <c r="K18" s="7">
        <f>IF(OR($A18="",$D18="",$E18="",$F18=""),"",IFERROR(-PMT($E18/12,$F18,$D18),""))</f>
        <v/>
      </c>
      <c r="L18" s="26">
        <f>IF(OR($A18="",$F18="",$G18=""),"",IFERROR(EDATE($G18,$F18-1),""))</f>
        <v/>
      </c>
    </row>
    <row r="19">
      <c r="A19" s="18" t="n"/>
      <c r="B19" s="18" t="n"/>
      <c r="C19" s="18" t="n"/>
      <c r="D19" s="19" t="n"/>
      <c r="E19" s="20" t="n"/>
      <c r="F19" s="21" t="n"/>
      <c r="G19" s="22" t="n"/>
      <c r="H19" s="19" t="n"/>
      <c r="I19" s="23" t="n"/>
      <c r="J19" s="24" t="n"/>
      <c r="K19" s="16">
        <f>IF(OR($A19="",$D19="",$E19="",$F19=""),"",IFERROR(-PMT($E19/12,$F19,$D19),""))</f>
        <v/>
      </c>
      <c r="L19" s="25">
        <f>IF(OR($A19="",$F19="",$G19=""),"",IFERROR(EDATE($G19,$F19-1),""))</f>
        <v/>
      </c>
    </row>
    <row r="20">
      <c r="A20" s="18" t="n"/>
      <c r="B20" s="18" t="n"/>
      <c r="C20" s="18" t="n"/>
      <c r="D20" s="19" t="n"/>
      <c r="E20" s="20" t="n"/>
      <c r="F20" s="21" t="n"/>
      <c r="G20" s="22" t="n"/>
      <c r="H20" s="19" t="n"/>
      <c r="I20" s="23" t="n"/>
      <c r="J20" s="24" t="n"/>
      <c r="K20" s="7">
        <f>IF(OR($A20="",$D20="",$E20="",$F20=""),"",IFERROR(-PMT($E20/12,$F20,$D20),""))</f>
        <v/>
      </c>
      <c r="L20" s="26">
        <f>IF(OR($A20="",$F20="",$G20=""),"",IFERROR(EDATE($G20,$F20-1),""))</f>
        <v/>
      </c>
    </row>
    <row r="21">
      <c r="A21" s="18" t="n"/>
      <c r="B21" s="18" t="n"/>
      <c r="C21" s="18" t="n"/>
      <c r="D21" s="19" t="n"/>
      <c r="E21" s="20" t="n"/>
      <c r="F21" s="21" t="n"/>
      <c r="G21" s="22" t="n"/>
      <c r="H21" s="19" t="n"/>
      <c r="I21" s="23" t="n"/>
      <c r="J21" s="24" t="n"/>
      <c r="K21" s="16">
        <f>IF(OR($A21="",$D21="",$E21="",$F21=""),"",IFERROR(-PMT($E21/12,$F21,$D21),""))</f>
        <v/>
      </c>
      <c r="L21" s="25">
        <f>IF(OR($A21="",$F21="",$G21=""),"",IFERROR(EDATE($G21,$F21-1),""))</f>
        <v/>
      </c>
    </row>
    <row r="22">
      <c r="A22" s="18" t="n"/>
      <c r="B22" s="18" t="n"/>
      <c r="C22" s="18" t="n"/>
      <c r="D22" s="19" t="n"/>
      <c r="E22" s="20" t="n"/>
      <c r="F22" s="21" t="n"/>
      <c r="G22" s="22" t="n"/>
      <c r="H22" s="19" t="n"/>
      <c r="I22" s="23" t="n"/>
      <c r="J22" s="24" t="n"/>
      <c r="K22" s="7">
        <f>IF(OR($A22="",$D22="",$E22="",$F22=""),"",IFERROR(-PMT($E22/12,$F22,$D22),""))</f>
        <v/>
      </c>
      <c r="L22" s="26">
        <f>IF(OR($A22="",$F22="",$G22=""),"",IFERROR(EDATE($G22,$F22-1),""))</f>
        <v/>
      </c>
    </row>
    <row r="23">
      <c r="A23" s="18" t="n"/>
      <c r="B23" s="18" t="n"/>
      <c r="C23" s="18" t="n"/>
      <c r="D23" s="19" t="n"/>
      <c r="E23" s="20" t="n"/>
      <c r="F23" s="21" t="n"/>
      <c r="G23" s="22" t="n"/>
      <c r="H23" s="19" t="n"/>
      <c r="I23" s="23" t="n"/>
      <c r="J23" s="24" t="n"/>
      <c r="K23" s="16">
        <f>IF(OR($A23="",$D23="",$E23="",$F23=""),"",IFERROR(-PMT($E23/12,$F23,$D23),""))</f>
        <v/>
      </c>
      <c r="L23" s="25">
        <f>IF(OR($A23="",$F23="",$G23=""),"",IFERROR(EDATE($G23,$F23-1),""))</f>
        <v/>
      </c>
    </row>
    <row r="24">
      <c r="A24" s="18" t="n"/>
      <c r="B24" s="18" t="n"/>
      <c r="C24" s="18" t="n"/>
      <c r="D24" s="19" t="n"/>
      <c r="E24" s="20" t="n"/>
      <c r="F24" s="21" t="n"/>
      <c r="G24" s="22" t="n"/>
      <c r="H24" s="19" t="n"/>
      <c r="I24" s="23" t="n"/>
      <c r="J24" s="24" t="n"/>
      <c r="K24" s="7">
        <f>IF(OR($A24="",$D24="",$E24="",$F24=""),"",IFERROR(-PMT($E24/12,$F24,$D24),""))</f>
        <v/>
      </c>
      <c r="L24" s="26">
        <f>IF(OR($A24="",$F24="",$G24=""),"",IFERROR(EDATE($G24,$F24-1),""))</f>
        <v/>
      </c>
    </row>
    <row r="25">
      <c r="A25" s="18" t="n"/>
      <c r="B25" s="18" t="n"/>
      <c r="C25" s="18" t="n"/>
      <c r="D25" s="19" t="n"/>
      <c r="E25" s="20" t="n"/>
      <c r="F25" s="21" t="n"/>
      <c r="G25" s="22" t="n"/>
      <c r="H25" s="19" t="n"/>
      <c r="I25" s="23" t="n"/>
      <c r="J25" s="24" t="n"/>
      <c r="K25" s="16">
        <f>IF(OR($A25="",$D25="",$E25="",$F25=""),"",IFERROR(-PMT($E25/12,$F25,$D25),""))</f>
        <v/>
      </c>
      <c r="L25" s="25">
        <f>IF(OR($A25="",$F25="",$G25=""),"",IFERROR(EDATE($G25,$F25-1),""))</f>
        <v/>
      </c>
    </row>
    <row r="26">
      <c r="A26" s="18" t="n"/>
      <c r="B26" s="18" t="n"/>
      <c r="C26" s="18" t="n"/>
      <c r="D26" s="19" t="n"/>
      <c r="E26" s="20" t="n"/>
      <c r="F26" s="21" t="n"/>
      <c r="G26" s="22" t="n"/>
      <c r="H26" s="19" t="n"/>
      <c r="I26" s="23" t="n"/>
      <c r="J26" s="24" t="n"/>
      <c r="K26" s="7">
        <f>IF(OR($A26="",$D26="",$E26="",$F26=""),"",IFERROR(-PMT($E26/12,$F26,$D26),""))</f>
        <v/>
      </c>
      <c r="L26" s="26">
        <f>IF(OR($A26="",$F26="",$G26=""),"",IFERROR(EDATE($G26,$F26-1),""))</f>
        <v/>
      </c>
    </row>
    <row r="27">
      <c r="A27" s="18" t="n"/>
      <c r="B27" s="18" t="n"/>
      <c r="C27" s="18" t="n"/>
      <c r="D27" s="19" t="n"/>
      <c r="E27" s="20" t="n"/>
      <c r="F27" s="21" t="n"/>
      <c r="G27" s="22" t="n"/>
      <c r="H27" s="19" t="n"/>
      <c r="I27" s="23" t="n"/>
      <c r="J27" s="24" t="n"/>
      <c r="K27" s="16">
        <f>IF(OR($A27="",$D27="",$E27="",$F27=""),"",IFERROR(-PMT($E27/12,$F27,$D27),""))</f>
        <v/>
      </c>
      <c r="L27" s="25">
        <f>IF(OR($A27="",$F27="",$G27=""),"",IFERROR(EDATE($G27,$F27-1),""))</f>
        <v/>
      </c>
    </row>
    <row r="28">
      <c r="A28" s="18" t="n"/>
      <c r="B28" s="18" t="n"/>
      <c r="C28" s="18" t="n"/>
      <c r="D28" s="19" t="n"/>
      <c r="E28" s="20" t="n"/>
      <c r="F28" s="21" t="n"/>
      <c r="G28" s="22" t="n"/>
      <c r="H28" s="19" t="n"/>
      <c r="I28" s="23" t="n"/>
      <c r="J28" s="24" t="n"/>
      <c r="K28" s="7">
        <f>IF(OR($A28="",$D28="",$E28="",$F28=""),"",IFERROR(-PMT($E28/12,$F28,$D28),""))</f>
        <v/>
      </c>
      <c r="L28" s="26">
        <f>IF(OR($A28="",$F28="",$G28=""),"",IFERROR(EDATE($G28,$F28-1),""))</f>
        <v/>
      </c>
    </row>
    <row r="29">
      <c r="A29" s="18" t="n"/>
      <c r="B29" s="18" t="n"/>
      <c r="C29" s="18" t="n"/>
      <c r="D29" s="19" t="n"/>
      <c r="E29" s="20" t="n"/>
      <c r="F29" s="21" t="n"/>
      <c r="G29" s="22" t="n"/>
      <c r="H29" s="19" t="n"/>
      <c r="I29" s="23" t="n"/>
      <c r="J29" s="24" t="n"/>
      <c r="K29" s="16">
        <f>IF(OR($A29="",$D29="",$E29="",$F29=""),"",IFERROR(-PMT($E29/12,$F29,$D29),""))</f>
        <v/>
      </c>
      <c r="L29" s="25">
        <f>IF(OR($A29="",$F29="",$G29=""),"",IFERROR(EDATE($G29,$F29-1),""))</f>
        <v/>
      </c>
    </row>
    <row r="30">
      <c r="A30" s="18" t="n"/>
      <c r="B30" s="18" t="n"/>
      <c r="C30" s="18" t="n"/>
      <c r="D30" s="19" t="n"/>
      <c r="E30" s="20" t="n"/>
      <c r="F30" s="21" t="n"/>
      <c r="G30" s="22" t="n"/>
      <c r="H30" s="19" t="n"/>
      <c r="I30" s="23" t="n"/>
      <c r="J30" s="24" t="n"/>
      <c r="K30" s="7">
        <f>IF(OR($A30="",$D30="",$E30="",$F30=""),"",IFERROR(-PMT($E30/12,$F30,$D30),""))</f>
        <v/>
      </c>
      <c r="L30" s="26">
        <f>IF(OR($A30="",$F30="",$G30=""),"",IFERROR(EDATE($G30,$F30-1),""))</f>
        <v/>
      </c>
    </row>
    <row r="31">
      <c r="A31" s="18" t="n"/>
      <c r="B31" s="18" t="n"/>
      <c r="C31" s="18" t="n"/>
      <c r="D31" s="19" t="n"/>
      <c r="E31" s="20" t="n"/>
      <c r="F31" s="21" t="n"/>
      <c r="G31" s="22" t="n"/>
      <c r="H31" s="19" t="n"/>
      <c r="I31" s="23" t="n"/>
      <c r="J31" s="24" t="n"/>
      <c r="K31" s="16">
        <f>IF(OR($A31="",$D31="",$E31="",$F31=""),"",IFERROR(-PMT($E31/12,$F31,$D31),""))</f>
        <v/>
      </c>
      <c r="L31" s="25">
        <f>IF(OR($A31="",$F31="",$G31=""),"",IFERROR(EDATE($G31,$F31-1),""))</f>
        <v/>
      </c>
    </row>
    <row r="32">
      <c r="A32" s="18" t="n"/>
      <c r="B32" s="18" t="n"/>
      <c r="C32" s="18" t="n"/>
      <c r="D32" s="19" t="n"/>
      <c r="E32" s="20" t="n"/>
      <c r="F32" s="21" t="n"/>
      <c r="G32" s="22" t="n"/>
      <c r="H32" s="19" t="n"/>
      <c r="I32" s="23" t="n"/>
      <c r="J32" s="24" t="n"/>
      <c r="K32" s="7">
        <f>IF(OR($A32="",$D32="",$E32="",$F32=""),"",IFERROR(-PMT($E32/12,$F32,$D32),""))</f>
        <v/>
      </c>
      <c r="L32" s="26">
        <f>IF(OR($A32="",$F32="",$G32=""),"",IFERROR(EDATE($G32,$F32-1),""))</f>
        <v/>
      </c>
    </row>
    <row r="33">
      <c r="A33" s="18" t="n"/>
      <c r="B33" s="18" t="n"/>
      <c r="C33" s="18" t="n"/>
      <c r="D33" s="19" t="n"/>
      <c r="E33" s="20" t="n"/>
      <c r="F33" s="21" t="n"/>
      <c r="G33" s="22" t="n"/>
      <c r="H33" s="19" t="n"/>
      <c r="I33" s="23" t="n"/>
      <c r="J33" s="24" t="n"/>
      <c r="K33" s="16">
        <f>IF(OR($A33="",$D33="",$E33="",$F33=""),"",IFERROR(-PMT($E33/12,$F33,$D33),""))</f>
        <v/>
      </c>
      <c r="L33" s="25">
        <f>IF(OR($A33="",$F33="",$G33=""),"",IFERROR(EDATE($G33,$F33-1),""))</f>
        <v/>
      </c>
    </row>
    <row r="34">
      <c r="A34" s="18" t="n"/>
      <c r="B34" s="18" t="n"/>
      <c r="C34" s="18" t="n"/>
      <c r="D34" s="19" t="n"/>
      <c r="E34" s="20" t="n"/>
      <c r="F34" s="21" t="n"/>
      <c r="G34" s="22" t="n"/>
      <c r="H34" s="19" t="n"/>
      <c r="I34" s="23" t="n"/>
      <c r="J34" s="24" t="n"/>
      <c r="K34" s="7">
        <f>IF(OR($A34="",$D34="",$E34="",$F34=""),"",IFERROR(-PMT($E34/12,$F34,$D34),""))</f>
        <v/>
      </c>
      <c r="L34" s="26">
        <f>IF(OR($A34="",$F34="",$G34=""),"",IFERROR(EDATE($G34,$F34-1),""))</f>
        <v/>
      </c>
    </row>
    <row r="35">
      <c r="A35" s="18" t="n"/>
      <c r="B35" s="18" t="n"/>
      <c r="C35" s="18" t="n"/>
      <c r="D35" s="19" t="n"/>
      <c r="E35" s="20" t="n"/>
      <c r="F35" s="21" t="n"/>
      <c r="G35" s="22" t="n"/>
      <c r="H35" s="19" t="n"/>
      <c r="I35" s="23" t="n"/>
      <c r="J35" s="24" t="n"/>
      <c r="K35" s="16">
        <f>IF(OR($A35="",$D35="",$E35="",$F35=""),"",IFERROR(-PMT($E35/12,$F35,$D35),""))</f>
        <v/>
      </c>
      <c r="L35" s="25">
        <f>IF(OR($A35="",$F35="",$G35=""),"",IFERROR(EDATE($G35,$F35-1),""))</f>
        <v/>
      </c>
    </row>
    <row r="36">
      <c r="A36" s="18" t="n"/>
      <c r="B36" s="18" t="n"/>
      <c r="C36" s="18" t="n"/>
      <c r="D36" s="19" t="n"/>
      <c r="E36" s="20" t="n"/>
      <c r="F36" s="21" t="n"/>
      <c r="G36" s="22" t="n"/>
      <c r="H36" s="19" t="n"/>
      <c r="I36" s="23" t="n"/>
      <c r="J36" s="24" t="n"/>
      <c r="K36" s="7">
        <f>IF(OR($A36="",$D36="",$E36="",$F36=""),"",IFERROR(-PMT($E36/12,$F36,$D36),""))</f>
        <v/>
      </c>
      <c r="L36" s="26">
        <f>IF(OR($A36="",$F36="",$G36=""),"",IFERROR(EDATE($G36,$F36-1),""))</f>
        <v/>
      </c>
    </row>
    <row r="37">
      <c r="A37" s="18" t="n"/>
      <c r="B37" s="18" t="n"/>
      <c r="C37" s="18" t="n"/>
      <c r="D37" s="19" t="n"/>
      <c r="E37" s="20" t="n"/>
      <c r="F37" s="21" t="n"/>
      <c r="G37" s="22" t="n"/>
      <c r="H37" s="19" t="n"/>
      <c r="I37" s="23" t="n"/>
      <c r="J37" s="24" t="n"/>
      <c r="K37" s="16">
        <f>IF(OR($A37="",$D37="",$E37="",$F37=""),"",IFERROR(-PMT($E37/12,$F37,$D37),""))</f>
        <v/>
      </c>
      <c r="L37" s="25">
        <f>IF(OR($A37="",$F37="",$G37=""),"",IFERROR(EDATE($G37,$F37-1),""))</f>
        <v/>
      </c>
    </row>
    <row r="38">
      <c r="A38" s="18" t="n"/>
      <c r="B38" s="18" t="n"/>
      <c r="C38" s="18" t="n"/>
      <c r="D38" s="19" t="n"/>
      <c r="E38" s="20" t="n"/>
      <c r="F38" s="21" t="n"/>
      <c r="G38" s="22" t="n"/>
      <c r="H38" s="19" t="n"/>
      <c r="I38" s="23" t="n"/>
      <c r="J38" s="24" t="n"/>
      <c r="K38" s="7">
        <f>IF(OR($A38="",$D38="",$E38="",$F38=""),"",IFERROR(-PMT($E38/12,$F38,$D38),""))</f>
        <v/>
      </c>
      <c r="L38" s="26">
        <f>IF(OR($A38="",$F38="",$G38=""),"",IFERROR(EDATE($G38,$F38-1),""))</f>
        <v/>
      </c>
    </row>
    <row r="39">
      <c r="A39" s="18" t="n"/>
      <c r="B39" s="18" t="n"/>
      <c r="C39" s="18" t="n"/>
      <c r="D39" s="19" t="n"/>
      <c r="E39" s="20" t="n"/>
      <c r="F39" s="21" t="n"/>
      <c r="G39" s="22" t="n"/>
      <c r="H39" s="19" t="n"/>
      <c r="I39" s="23" t="n"/>
      <c r="J39" s="24" t="n"/>
      <c r="K39" s="16">
        <f>IF(OR($A39="",$D39="",$E39="",$F39=""),"",IFERROR(-PMT($E39/12,$F39,$D39),""))</f>
        <v/>
      </c>
      <c r="L39" s="25">
        <f>IF(OR($A39="",$F39="",$G39=""),"",IFERROR(EDATE($G39,$F39-1),""))</f>
        <v/>
      </c>
    </row>
    <row r="40">
      <c r="A40" s="18" t="n"/>
      <c r="B40" s="18" t="n"/>
      <c r="C40" s="18" t="n"/>
      <c r="D40" s="19" t="n"/>
      <c r="E40" s="20" t="n"/>
      <c r="F40" s="21" t="n"/>
      <c r="G40" s="22" t="n"/>
      <c r="H40" s="19" t="n"/>
      <c r="I40" s="23" t="n"/>
      <c r="J40" s="24" t="n"/>
      <c r="K40" s="7">
        <f>IF(OR($A40="",$D40="",$E40="",$F40=""),"",IFERROR(-PMT($E40/12,$F40,$D40),""))</f>
        <v/>
      </c>
      <c r="L40" s="26">
        <f>IF(OR($A40="",$F40="",$G40=""),"",IFERROR(EDATE($G40,$F40-1),""))</f>
        <v/>
      </c>
    </row>
    <row r="41">
      <c r="A41" s="18" t="n"/>
      <c r="B41" s="18" t="n"/>
      <c r="C41" s="18" t="n"/>
      <c r="D41" s="19" t="n"/>
      <c r="E41" s="20" t="n"/>
      <c r="F41" s="21" t="n"/>
      <c r="G41" s="22" t="n"/>
      <c r="H41" s="19" t="n"/>
      <c r="I41" s="23" t="n"/>
      <c r="J41" s="24" t="n"/>
      <c r="K41" s="16">
        <f>IF(OR($A41="",$D41="",$E41="",$F41=""),"",IFERROR(-PMT($E41/12,$F41,$D41),""))</f>
        <v/>
      </c>
      <c r="L41" s="25">
        <f>IF(OR($A41="",$F41="",$G41=""),"",IFERROR(EDATE($G41,$F41-1),""))</f>
        <v/>
      </c>
    </row>
    <row r="42">
      <c r="A42" s="18" t="n"/>
      <c r="B42" s="18" t="n"/>
      <c r="C42" s="18" t="n"/>
      <c r="D42" s="19" t="n"/>
      <c r="E42" s="20" t="n"/>
      <c r="F42" s="21" t="n"/>
      <c r="G42" s="22" t="n"/>
      <c r="H42" s="19" t="n"/>
      <c r="I42" s="23" t="n"/>
      <c r="J42" s="24" t="n"/>
      <c r="K42" s="7">
        <f>IF(OR($A42="",$D42="",$E42="",$F42=""),"",IFERROR(-PMT($E42/12,$F42,$D42),""))</f>
        <v/>
      </c>
      <c r="L42" s="26">
        <f>IF(OR($A42="",$F42="",$G42=""),"",IFERROR(EDATE($G42,$F42-1),""))</f>
        <v/>
      </c>
    </row>
    <row r="43">
      <c r="A43" s="18" t="n"/>
      <c r="B43" s="18" t="n"/>
      <c r="C43" s="18" t="n"/>
      <c r="D43" s="19" t="n"/>
      <c r="E43" s="20" t="n"/>
      <c r="F43" s="21" t="n"/>
      <c r="G43" s="22" t="n"/>
      <c r="H43" s="19" t="n"/>
      <c r="I43" s="23" t="n"/>
      <c r="J43" s="24" t="n"/>
      <c r="K43" s="16">
        <f>IF(OR($A43="",$D43="",$E43="",$F43=""),"",IFERROR(-PMT($E43/12,$F43,$D43),""))</f>
        <v/>
      </c>
      <c r="L43" s="25">
        <f>IF(OR($A43="",$F43="",$G43=""),"",IFERROR(EDATE($G43,$F43-1),""))</f>
        <v/>
      </c>
    </row>
    <row r="44">
      <c r="A44" s="18" t="n"/>
      <c r="B44" s="18" t="n"/>
      <c r="C44" s="18" t="n"/>
      <c r="D44" s="19" t="n"/>
      <c r="E44" s="20" t="n"/>
      <c r="F44" s="21" t="n"/>
      <c r="G44" s="22" t="n"/>
      <c r="H44" s="19" t="n"/>
      <c r="I44" s="23" t="n"/>
      <c r="J44" s="24" t="n"/>
      <c r="K44" s="7">
        <f>IF(OR($A44="",$D44="",$E44="",$F44=""),"",IFERROR(-PMT($E44/12,$F44,$D44),""))</f>
        <v/>
      </c>
      <c r="L44" s="26">
        <f>IF(OR($A44="",$F44="",$G44=""),"",IFERROR(EDATE($G44,$F44-1),""))</f>
        <v/>
      </c>
    </row>
    <row r="45">
      <c r="A45" s="18" t="n"/>
      <c r="B45" s="18" t="n"/>
      <c r="C45" s="18" t="n"/>
      <c r="D45" s="19" t="n"/>
      <c r="E45" s="20" t="n"/>
      <c r="F45" s="21" t="n"/>
      <c r="G45" s="22" t="n"/>
      <c r="H45" s="19" t="n"/>
      <c r="I45" s="23" t="n"/>
      <c r="J45" s="24" t="n"/>
      <c r="K45" s="16">
        <f>IF(OR($A45="",$D45="",$E45="",$F45=""),"",IFERROR(-PMT($E45/12,$F45,$D45),""))</f>
        <v/>
      </c>
      <c r="L45" s="25">
        <f>IF(OR($A45="",$F45="",$G45=""),"",IFERROR(EDATE($G45,$F45-1),""))</f>
        <v/>
      </c>
    </row>
    <row r="46">
      <c r="A46" s="18" t="n"/>
      <c r="B46" s="18" t="n"/>
      <c r="C46" s="18" t="n"/>
      <c r="D46" s="19" t="n"/>
      <c r="E46" s="20" t="n"/>
      <c r="F46" s="21" t="n"/>
      <c r="G46" s="22" t="n"/>
      <c r="H46" s="19" t="n"/>
      <c r="I46" s="23" t="n"/>
      <c r="J46" s="24" t="n"/>
      <c r="K46" s="7">
        <f>IF(OR($A46="",$D46="",$E46="",$F46=""),"",IFERROR(-PMT($E46/12,$F46,$D46),""))</f>
        <v/>
      </c>
      <c r="L46" s="26">
        <f>IF(OR($A46="",$F46="",$G46=""),"",IFERROR(EDATE($G46,$F46-1),""))</f>
        <v/>
      </c>
    </row>
    <row r="47">
      <c r="A47" s="18" t="n"/>
      <c r="B47" s="18" t="n"/>
      <c r="C47" s="18" t="n"/>
      <c r="D47" s="19" t="n"/>
      <c r="E47" s="20" t="n"/>
      <c r="F47" s="21" t="n"/>
      <c r="G47" s="22" t="n"/>
      <c r="H47" s="19" t="n"/>
      <c r="I47" s="23" t="n"/>
      <c r="J47" s="24" t="n"/>
      <c r="K47" s="16">
        <f>IF(OR($A47="",$D47="",$E47="",$F47=""),"",IFERROR(-PMT($E47/12,$F47,$D47),""))</f>
        <v/>
      </c>
      <c r="L47" s="25">
        <f>IF(OR($A47="",$F47="",$G47=""),"",IFERROR(EDATE($G47,$F47-1),""))</f>
        <v/>
      </c>
    </row>
    <row r="48">
      <c r="A48" s="18" t="n"/>
      <c r="B48" s="18" t="n"/>
      <c r="C48" s="18" t="n"/>
      <c r="D48" s="19" t="n"/>
      <c r="E48" s="20" t="n"/>
      <c r="F48" s="21" t="n"/>
      <c r="G48" s="22" t="n"/>
      <c r="H48" s="19" t="n"/>
      <c r="I48" s="23" t="n"/>
      <c r="J48" s="24" t="n"/>
      <c r="K48" s="7">
        <f>IF(OR($A48="",$D48="",$E48="",$F48=""),"",IFERROR(-PMT($E48/12,$F48,$D48),""))</f>
        <v/>
      </c>
      <c r="L48" s="26">
        <f>IF(OR($A48="",$F48="",$G48=""),"",IFERROR(EDATE($G48,$F48-1),""))</f>
        <v/>
      </c>
    </row>
    <row r="49">
      <c r="A49" s="18" t="n"/>
      <c r="B49" s="18" t="n"/>
      <c r="C49" s="18" t="n"/>
      <c r="D49" s="19" t="n"/>
      <c r="E49" s="20" t="n"/>
      <c r="F49" s="21" t="n"/>
      <c r="G49" s="22" t="n"/>
      <c r="H49" s="19" t="n"/>
      <c r="I49" s="23" t="n"/>
      <c r="J49" s="24" t="n"/>
      <c r="K49" s="16">
        <f>IF(OR($A49="",$D49="",$E49="",$F49=""),"",IFERROR(-PMT($E49/12,$F49,$D49),""))</f>
        <v/>
      </c>
      <c r="L49" s="25">
        <f>IF(OR($A49="",$F49="",$G49=""),"",IFERROR(EDATE($G49,$F49-1),""))</f>
        <v/>
      </c>
    </row>
    <row r="50">
      <c r="A50" s="18" t="n"/>
      <c r="B50" s="18" t="n"/>
      <c r="C50" s="18" t="n"/>
      <c r="D50" s="19" t="n"/>
      <c r="E50" s="20" t="n"/>
      <c r="F50" s="21" t="n"/>
      <c r="G50" s="22" t="n"/>
      <c r="H50" s="19" t="n"/>
      <c r="I50" s="23" t="n"/>
      <c r="J50" s="24" t="n"/>
      <c r="K50" s="7">
        <f>IF(OR($A50="",$D50="",$E50="",$F50=""),"",IFERROR(-PMT($E50/12,$F50,$D50),""))</f>
        <v/>
      </c>
      <c r="L50" s="26">
        <f>IF(OR($A50="",$F50="",$G50=""),"",IFERROR(EDATE($G50,$F50-1),""))</f>
        <v/>
      </c>
    </row>
    <row r="51">
      <c r="A51" s="18" t="n"/>
      <c r="B51" s="18" t="n"/>
      <c r="C51" s="18" t="n"/>
      <c r="D51" s="19" t="n"/>
      <c r="E51" s="20" t="n"/>
      <c r="F51" s="21" t="n"/>
      <c r="G51" s="22" t="n"/>
      <c r="H51" s="19" t="n"/>
      <c r="I51" s="23" t="n"/>
      <c r="J51" s="24" t="n"/>
      <c r="K51" s="16">
        <f>IF(OR($A51="",$D51="",$E51="",$F51=""),"",IFERROR(-PMT($E51/12,$F51,$D51),""))</f>
        <v/>
      </c>
      <c r="L51" s="25">
        <f>IF(OR($A51="",$F51="",$G51=""),"",IFERROR(EDATE($G51,$F51-1),""))</f>
        <v/>
      </c>
    </row>
    <row r="52">
      <c r="A52" s="18" t="n"/>
      <c r="B52" s="18" t="n"/>
      <c r="C52" s="18" t="n"/>
      <c r="D52" s="19" t="n"/>
      <c r="E52" s="20" t="n"/>
      <c r="F52" s="21" t="n"/>
      <c r="G52" s="22" t="n"/>
      <c r="H52" s="19" t="n"/>
      <c r="I52" s="23" t="n"/>
      <c r="J52" s="24" t="n"/>
      <c r="K52" s="7">
        <f>IF(OR($A52="",$D52="",$E52="",$F52=""),"",IFERROR(-PMT($E52/12,$F52,$D52),""))</f>
        <v/>
      </c>
      <c r="L52" s="26">
        <f>IF(OR($A52="",$F52="",$G52=""),"",IFERROR(EDATE($G52,$F52-1),""))</f>
        <v/>
      </c>
    </row>
    <row r="53">
      <c r="A53" s="18" t="n"/>
      <c r="B53" s="18" t="n"/>
      <c r="C53" s="18" t="n"/>
      <c r="D53" s="19" t="n"/>
      <c r="E53" s="20" t="n"/>
      <c r="F53" s="21" t="n"/>
      <c r="G53" s="22" t="n"/>
      <c r="H53" s="19" t="n"/>
      <c r="I53" s="23" t="n"/>
      <c r="J53" s="24" t="n"/>
      <c r="K53" s="16">
        <f>IF(OR($A53="",$D53="",$E53="",$F53=""),"",IFERROR(-PMT($E53/12,$F53,$D53),""))</f>
        <v/>
      </c>
      <c r="L53" s="25">
        <f>IF(OR($A53="",$F53="",$G53=""),"",IFERROR(EDATE($G53,$F53-1),""))</f>
        <v/>
      </c>
    </row>
    <row r="54">
      <c r="A54" s="18" t="n"/>
      <c r="B54" s="18" t="n"/>
      <c r="C54" s="18" t="n"/>
      <c r="D54" s="19" t="n"/>
      <c r="E54" s="20" t="n"/>
      <c r="F54" s="21" t="n"/>
      <c r="G54" s="22" t="n"/>
      <c r="H54" s="19" t="n"/>
      <c r="I54" s="23" t="n"/>
      <c r="J54" s="24" t="n"/>
      <c r="K54" s="7">
        <f>IF(OR($A54="",$D54="",$E54="",$F54=""),"",IFERROR(-PMT($E54/12,$F54,$D54),""))</f>
        <v/>
      </c>
      <c r="L54" s="26">
        <f>IF(OR($A54="",$F54="",$G54=""),"",IFERROR(EDATE($G54,$F54-1),""))</f>
        <v/>
      </c>
    </row>
    <row r="55">
      <c r="A55" s="18" t="n"/>
      <c r="B55" s="18" t="n"/>
      <c r="C55" s="18" t="n"/>
      <c r="D55" s="19" t="n"/>
      <c r="E55" s="20" t="n"/>
      <c r="F55" s="21" t="n"/>
      <c r="G55" s="22" t="n"/>
      <c r="H55" s="19" t="n"/>
      <c r="I55" s="23" t="n"/>
      <c r="J55" s="24" t="n"/>
      <c r="K55" s="16">
        <f>IF(OR($A55="",$D55="",$E55="",$F55=""),"",IFERROR(-PMT($E55/12,$F55,$D55),""))</f>
        <v/>
      </c>
      <c r="L55" s="25">
        <f>IF(OR($A55="",$F55="",$G55=""),"",IFERROR(EDATE($G55,$F55-1),""))</f>
        <v/>
      </c>
    </row>
    <row r="56">
      <c r="A56" s="18" t="n"/>
      <c r="B56" s="18" t="n"/>
      <c r="C56" s="18" t="n"/>
      <c r="D56" s="19" t="n"/>
      <c r="E56" s="20" t="n"/>
      <c r="F56" s="21" t="n"/>
      <c r="G56" s="22" t="n"/>
      <c r="H56" s="19" t="n"/>
      <c r="I56" s="23" t="n"/>
      <c r="J56" s="24" t="n"/>
      <c r="K56" s="7">
        <f>IF(OR($A56="",$D56="",$E56="",$F56=""),"",IFERROR(-PMT($E56/12,$F56,$D56),""))</f>
        <v/>
      </c>
      <c r="L56" s="26">
        <f>IF(OR($A56="",$F56="",$G56=""),"",IFERROR(EDATE($G56,$F56-1),""))</f>
        <v/>
      </c>
    </row>
    <row r="57">
      <c r="A57" s="18" t="n"/>
      <c r="B57" s="18" t="n"/>
      <c r="C57" s="18" t="n"/>
      <c r="D57" s="19" t="n"/>
      <c r="E57" s="20" t="n"/>
      <c r="F57" s="21" t="n"/>
      <c r="G57" s="22" t="n"/>
      <c r="H57" s="19" t="n"/>
      <c r="I57" s="23" t="n"/>
      <c r="J57" s="24" t="n"/>
      <c r="K57" s="16">
        <f>IF(OR($A57="",$D57="",$E57="",$F57=""),"",IFERROR(-PMT($E57/12,$F57,$D57),""))</f>
        <v/>
      </c>
      <c r="L57" s="25">
        <f>IF(OR($A57="",$F57="",$G57=""),"",IFERROR(EDATE($G57,$F57-1),""))</f>
        <v/>
      </c>
    </row>
    <row r="58">
      <c r="A58" s="18" t="n"/>
      <c r="B58" s="18" t="n"/>
      <c r="C58" s="18" t="n"/>
      <c r="D58" s="19" t="n"/>
      <c r="E58" s="20" t="n"/>
      <c r="F58" s="21" t="n"/>
      <c r="G58" s="22" t="n"/>
      <c r="H58" s="19" t="n"/>
      <c r="I58" s="23" t="n"/>
      <c r="J58" s="24" t="n"/>
      <c r="K58" s="7">
        <f>IF(OR($A58="",$D58="",$E58="",$F58=""),"",IFERROR(-PMT($E58/12,$F58,$D58),""))</f>
        <v/>
      </c>
      <c r="L58" s="26">
        <f>IF(OR($A58="",$F58="",$G58=""),"",IFERROR(EDATE($G58,$F58-1),""))</f>
        <v/>
      </c>
    </row>
    <row r="59">
      <c r="A59" s="18" t="n"/>
      <c r="B59" s="18" t="n"/>
      <c r="C59" s="18" t="n"/>
      <c r="D59" s="19" t="n"/>
      <c r="E59" s="20" t="n"/>
      <c r="F59" s="21" t="n"/>
      <c r="G59" s="22" t="n"/>
      <c r="H59" s="19" t="n"/>
      <c r="I59" s="23" t="n"/>
      <c r="J59" s="24" t="n"/>
      <c r="K59" s="16">
        <f>IF(OR($A59="",$D59="",$E59="",$F59=""),"",IFERROR(-PMT($E59/12,$F59,$D59),""))</f>
        <v/>
      </c>
      <c r="L59" s="25">
        <f>IF(OR($A59="",$F59="",$G59=""),"",IFERROR(EDATE($G59,$F59-1),""))</f>
        <v/>
      </c>
    </row>
    <row r="60">
      <c r="A60" s="18" t="n"/>
      <c r="B60" s="18" t="n"/>
      <c r="C60" s="18" t="n"/>
      <c r="D60" s="19" t="n"/>
      <c r="E60" s="20" t="n"/>
      <c r="F60" s="21" t="n"/>
      <c r="G60" s="22" t="n"/>
      <c r="H60" s="19" t="n"/>
      <c r="I60" s="23" t="n"/>
      <c r="J60" s="24" t="n"/>
      <c r="K60" s="7">
        <f>IF(OR($A60="",$D60="",$E60="",$F60=""),"",IFERROR(-PMT($E60/12,$F60,$D60),""))</f>
        <v/>
      </c>
      <c r="L60" s="26">
        <f>IF(OR($A60="",$F60="",$G60=""),"",IFERROR(EDATE($G60,$F60-1),""))</f>
        <v/>
      </c>
    </row>
    <row r="61">
      <c r="A61" s="18" t="n"/>
      <c r="B61" s="18" t="n"/>
      <c r="C61" s="18" t="n"/>
      <c r="D61" s="19" t="n"/>
      <c r="E61" s="20" t="n"/>
      <c r="F61" s="21" t="n"/>
      <c r="G61" s="22" t="n"/>
      <c r="H61" s="19" t="n"/>
      <c r="I61" s="23" t="n"/>
      <c r="J61" s="24" t="n"/>
      <c r="K61" s="16">
        <f>IF(OR($A61="",$D61="",$E61="",$F61=""),"",IFERROR(-PMT($E61/12,$F61,$D61),""))</f>
        <v/>
      </c>
      <c r="L61" s="25">
        <f>IF(OR($A61="",$F61="",$G61=""),"",IFERROR(EDATE($G61,$F61-1),""))</f>
        <v/>
      </c>
    </row>
    <row r="62">
      <c r="A62" s="18" t="n"/>
      <c r="B62" s="18" t="n"/>
      <c r="C62" s="18" t="n"/>
      <c r="D62" s="19" t="n"/>
      <c r="E62" s="20" t="n"/>
      <c r="F62" s="21" t="n"/>
      <c r="G62" s="22" t="n"/>
      <c r="H62" s="19" t="n"/>
      <c r="I62" s="23" t="n"/>
      <c r="J62" s="24" t="n"/>
      <c r="K62" s="7">
        <f>IF(OR($A62="",$D62="",$E62="",$F62=""),"",IFERROR(-PMT($E62/12,$F62,$D62),""))</f>
        <v/>
      </c>
      <c r="L62" s="26">
        <f>IF(OR($A62="",$F62="",$G62=""),"",IFERROR(EDATE($G62,$F62-1),""))</f>
        <v/>
      </c>
    </row>
    <row r="63">
      <c r="A63" s="18" t="n"/>
      <c r="B63" s="18" t="n"/>
      <c r="C63" s="18" t="n"/>
      <c r="D63" s="19" t="n"/>
      <c r="E63" s="20" t="n"/>
      <c r="F63" s="21" t="n"/>
      <c r="G63" s="22" t="n"/>
      <c r="H63" s="19" t="n"/>
      <c r="I63" s="23" t="n"/>
      <c r="J63" s="24" t="n"/>
      <c r="K63" s="16">
        <f>IF(OR($A63="",$D63="",$E63="",$F63=""),"",IFERROR(-PMT($E63/12,$F63,$D63),""))</f>
        <v/>
      </c>
      <c r="L63" s="25">
        <f>IF(OR($A63="",$F63="",$G63=""),"",IFERROR(EDATE($G63,$F63-1),""))</f>
        <v/>
      </c>
    </row>
    <row r="64">
      <c r="A64" s="18" t="n"/>
      <c r="B64" s="18" t="n"/>
      <c r="C64" s="18" t="n"/>
      <c r="D64" s="19" t="n"/>
      <c r="E64" s="20" t="n"/>
      <c r="F64" s="21" t="n"/>
      <c r="G64" s="22" t="n"/>
      <c r="H64" s="19" t="n"/>
      <c r="I64" s="23" t="n"/>
      <c r="J64" s="24" t="n"/>
      <c r="K64" s="7">
        <f>IF(OR($A64="",$D64="",$E64="",$F64=""),"",IFERROR(-PMT($E64/12,$F64,$D64),""))</f>
        <v/>
      </c>
      <c r="L64" s="26">
        <f>IF(OR($A64="",$F64="",$G64=""),"",IFERROR(EDATE($G64,$F64-1),""))</f>
        <v/>
      </c>
    </row>
    <row r="65">
      <c r="A65" s="18" t="n"/>
      <c r="B65" s="18" t="n"/>
      <c r="C65" s="18" t="n"/>
      <c r="D65" s="19" t="n"/>
      <c r="E65" s="20" t="n"/>
      <c r="F65" s="21" t="n"/>
      <c r="G65" s="22" t="n"/>
      <c r="H65" s="19" t="n"/>
      <c r="I65" s="23" t="n"/>
      <c r="J65" s="24" t="n"/>
      <c r="K65" s="16">
        <f>IF(OR($A65="",$D65="",$E65="",$F65=""),"",IFERROR(-PMT($E65/12,$F65,$D65),""))</f>
        <v/>
      </c>
      <c r="L65" s="25">
        <f>IF(OR($A65="",$F65="",$G65=""),"",IFERROR(EDATE($G65,$F65-1),""))</f>
        <v/>
      </c>
    </row>
    <row r="66">
      <c r="A66" s="18" t="n"/>
      <c r="B66" s="18" t="n"/>
      <c r="C66" s="18" t="n"/>
      <c r="D66" s="19" t="n"/>
      <c r="E66" s="20" t="n"/>
      <c r="F66" s="21" t="n"/>
      <c r="G66" s="22" t="n"/>
      <c r="H66" s="19" t="n"/>
      <c r="I66" s="23" t="n"/>
      <c r="J66" s="24" t="n"/>
      <c r="K66" s="7">
        <f>IF(OR($A66="",$D66="",$E66="",$F66=""),"",IFERROR(-PMT($E66/12,$F66,$D66),""))</f>
        <v/>
      </c>
      <c r="L66" s="26">
        <f>IF(OR($A66="",$F66="",$G66=""),"",IFERROR(EDATE($G66,$F66-1),""))</f>
        <v/>
      </c>
    </row>
    <row r="67">
      <c r="A67" s="18" t="n"/>
      <c r="B67" s="18" t="n"/>
      <c r="C67" s="18" t="n"/>
      <c r="D67" s="19" t="n"/>
      <c r="E67" s="20" t="n"/>
      <c r="F67" s="21" t="n"/>
      <c r="G67" s="22" t="n"/>
      <c r="H67" s="19" t="n"/>
      <c r="I67" s="23" t="n"/>
      <c r="J67" s="24" t="n"/>
      <c r="K67" s="16">
        <f>IF(OR($A67="",$D67="",$E67="",$F67=""),"",IFERROR(-PMT($E67/12,$F67,$D67),""))</f>
        <v/>
      </c>
      <c r="L67" s="25">
        <f>IF(OR($A67="",$F67="",$G67=""),"",IFERROR(EDATE($G67,$F67-1),""))</f>
        <v/>
      </c>
    </row>
    <row r="68">
      <c r="A68" s="18" t="n"/>
      <c r="B68" s="18" t="n"/>
      <c r="C68" s="18" t="n"/>
      <c r="D68" s="19" t="n"/>
      <c r="E68" s="20" t="n"/>
      <c r="F68" s="21" t="n"/>
      <c r="G68" s="22" t="n"/>
      <c r="H68" s="19" t="n"/>
      <c r="I68" s="23" t="n"/>
      <c r="J68" s="24" t="n"/>
      <c r="K68" s="7">
        <f>IF(OR($A68="",$D68="",$E68="",$F68=""),"",IFERROR(-PMT($E68/12,$F68,$D68),""))</f>
        <v/>
      </c>
      <c r="L68" s="26">
        <f>IF(OR($A68="",$F68="",$G68=""),"",IFERROR(EDATE($G68,$F68-1),""))</f>
        <v/>
      </c>
    </row>
    <row r="69">
      <c r="A69" s="18" t="n"/>
      <c r="B69" s="18" t="n"/>
      <c r="C69" s="18" t="n"/>
      <c r="D69" s="19" t="n"/>
      <c r="E69" s="20" t="n"/>
      <c r="F69" s="21" t="n"/>
      <c r="G69" s="22" t="n"/>
      <c r="H69" s="19" t="n"/>
      <c r="I69" s="23" t="n"/>
      <c r="J69" s="24" t="n"/>
      <c r="K69" s="16">
        <f>IF(OR($A69="",$D69="",$E69="",$F69=""),"",IFERROR(-PMT($E69/12,$F69,$D69),""))</f>
        <v/>
      </c>
      <c r="L69" s="25">
        <f>IF(OR($A69="",$F69="",$G69=""),"",IFERROR(EDATE($G69,$F69-1),""))</f>
        <v/>
      </c>
    </row>
    <row r="70">
      <c r="A70" s="18" t="n"/>
      <c r="B70" s="18" t="n"/>
      <c r="C70" s="18" t="n"/>
      <c r="D70" s="19" t="n"/>
      <c r="E70" s="20" t="n"/>
      <c r="F70" s="21" t="n"/>
      <c r="G70" s="22" t="n"/>
      <c r="H70" s="19" t="n"/>
      <c r="I70" s="23" t="n"/>
      <c r="J70" s="24" t="n"/>
      <c r="K70" s="7">
        <f>IF(OR($A70="",$D70="",$E70="",$F70=""),"",IFERROR(-PMT($E70/12,$F70,$D70),""))</f>
        <v/>
      </c>
      <c r="L70" s="26">
        <f>IF(OR($A70="",$F70="",$G70=""),"",IFERROR(EDATE($G70,$F70-1),""))</f>
        <v/>
      </c>
    </row>
    <row r="71">
      <c r="A71" s="18" t="n"/>
      <c r="B71" s="18" t="n"/>
      <c r="C71" s="18" t="n"/>
      <c r="D71" s="19" t="n"/>
      <c r="E71" s="20" t="n"/>
      <c r="F71" s="21" t="n"/>
      <c r="G71" s="22" t="n"/>
      <c r="H71" s="19" t="n"/>
      <c r="I71" s="23" t="n"/>
      <c r="J71" s="24" t="n"/>
      <c r="K71" s="16">
        <f>IF(OR($A71="",$D71="",$E71="",$F71=""),"",IFERROR(-PMT($E71/12,$F71,$D71),""))</f>
        <v/>
      </c>
      <c r="L71" s="25">
        <f>IF(OR($A71="",$F71="",$G71=""),"",IFERROR(EDATE($G71,$F71-1),""))</f>
        <v/>
      </c>
    </row>
    <row r="72">
      <c r="A72" s="18" t="n"/>
      <c r="B72" s="18" t="n"/>
      <c r="C72" s="18" t="n"/>
      <c r="D72" s="19" t="n"/>
      <c r="E72" s="20" t="n"/>
      <c r="F72" s="21" t="n"/>
      <c r="G72" s="22" t="n"/>
      <c r="H72" s="19" t="n"/>
      <c r="I72" s="23" t="n"/>
      <c r="J72" s="24" t="n"/>
      <c r="K72" s="7">
        <f>IF(OR($A72="",$D72="",$E72="",$F72=""),"",IFERROR(-PMT($E72/12,$F72,$D72),""))</f>
        <v/>
      </c>
      <c r="L72" s="26">
        <f>IF(OR($A72="",$F72="",$G72=""),"",IFERROR(EDATE($G72,$F72-1),""))</f>
        <v/>
      </c>
    </row>
    <row r="73">
      <c r="A73" s="18" t="n"/>
      <c r="B73" s="18" t="n"/>
      <c r="C73" s="18" t="n"/>
      <c r="D73" s="19" t="n"/>
      <c r="E73" s="20" t="n"/>
      <c r="F73" s="21" t="n"/>
      <c r="G73" s="22" t="n"/>
      <c r="H73" s="19" t="n"/>
      <c r="I73" s="23" t="n"/>
      <c r="J73" s="24" t="n"/>
      <c r="K73" s="16">
        <f>IF(OR($A73="",$D73="",$E73="",$F73=""),"",IFERROR(-PMT($E73/12,$F73,$D73),""))</f>
        <v/>
      </c>
      <c r="L73" s="25">
        <f>IF(OR($A73="",$F73="",$G73=""),"",IFERROR(EDATE($G73,$F73-1),""))</f>
        <v/>
      </c>
    </row>
    <row r="74">
      <c r="A74" s="18" t="n"/>
      <c r="B74" s="18" t="n"/>
      <c r="C74" s="18" t="n"/>
      <c r="D74" s="19" t="n"/>
      <c r="E74" s="20" t="n"/>
      <c r="F74" s="21" t="n"/>
      <c r="G74" s="22" t="n"/>
      <c r="H74" s="19" t="n"/>
      <c r="I74" s="23" t="n"/>
      <c r="J74" s="24" t="n"/>
      <c r="K74" s="7">
        <f>IF(OR($A74="",$D74="",$E74="",$F74=""),"",IFERROR(-PMT($E74/12,$F74,$D74),""))</f>
        <v/>
      </c>
      <c r="L74" s="26">
        <f>IF(OR($A74="",$F74="",$G74=""),"",IFERROR(EDATE($G74,$F74-1),""))</f>
        <v/>
      </c>
    </row>
    <row r="75">
      <c r="A75" s="18" t="n"/>
      <c r="B75" s="18" t="n"/>
      <c r="C75" s="18" t="n"/>
      <c r="D75" s="19" t="n"/>
      <c r="E75" s="20" t="n"/>
      <c r="F75" s="21" t="n"/>
      <c r="G75" s="22" t="n"/>
      <c r="H75" s="19" t="n"/>
      <c r="I75" s="23" t="n"/>
      <c r="J75" s="24" t="n"/>
      <c r="K75" s="16">
        <f>IF(OR($A75="",$D75="",$E75="",$F75=""),"",IFERROR(-PMT($E75/12,$F75,$D75),""))</f>
        <v/>
      </c>
      <c r="L75" s="25">
        <f>IF(OR($A75="",$F75="",$G75=""),"",IFERROR(EDATE($G75,$F75-1),""))</f>
        <v/>
      </c>
    </row>
    <row r="76">
      <c r="A76" s="18" t="n"/>
      <c r="B76" s="18" t="n"/>
      <c r="C76" s="18" t="n"/>
      <c r="D76" s="19" t="n"/>
      <c r="E76" s="20" t="n"/>
      <c r="F76" s="21" t="n"/>
      <c r="G76" s="22" t="n"/>
      <c r="H76" s="19" t="n"/>
      <c r="I76" s="23" t="n"/>
      <c r="J76" s="24" t="n"/>
      <c r="K76" s="7">
        <f>IF(OR($A76="",$D76="",$E76="",$F76=""),"",IFERROR(-PMT($E76/12,$F76,$D76),""))</f>
        <v/>
      </c>
      <c r="L76" s="26">
        <f>IF(OR($A76="",$F76="",$G76=""),"",IFERROR(EDATE($G76,$F76-1),""))</f>
        <v/>
      </c>
    </row>
    <row r="77">
      <c r="A77" s="18" t="n"/>
      <c r="B77" s="18" t="n"/>
      <c r="C77" s="18" t="n"/>
      <c r="D77" s="19" t="n"/>
      <c r="E77" s="20" t="n"/>
      <c r="F77" s="21" t="n"/>
      <c r="G77" s="22" t="n"/>
      <c r="H77" s="19" t="n"/>
      <c r="I77" s="23" t="n"/>
      <c r="J77" s="24" t="n"/>
      <c r="K77" s="16">
        <f>IF(OR($A77="",$D77="",$E77="",$F77=""),"",IFERROR(-PMT($E77/12,$F77,$D77),""))</f>
        <v/>
      </c>
      <c r="L77" s="25">
        <f>IF(OR($A77="",$F77="",$G77=""),"",IFERROR(EDATE($G77,$F77-1),""))</f>
        <v/>
      </c>
    </row>
    <row r="78">
      <c r="A78" s="18" t="n"/>
      <c r="B78" s="18" t="n"/>
      <c r="C78" s="18" t="n"/>
      <c r="D78" s="19" t="n"/>
      <c r="E78" s="20" t="n"/>
      <c r="F78" s="21" t="n"/>
      <c r="G78" s="22" t="n"/>
      <c r="H78" s="19" t="n"/>
      <c r="I78" s="23" t="n"/>
      <c r="J78" s="24" t="n"/>
      <c r="K78" s="7">
        <f>IF(OR($A78="",$D78="",$E78="",$F78=""),"",IFERROR(-PMT($E78/12,$F78,$D78),""))</f>
        <v/>
      </c>
      <c r="L78" s="26">
        <f>IF(OR($A78="",$F78="",$G78=""),"",IFERROR(EDATE($G78,$F78-1),""))</f>
        <v/>
      </c>
    </row>
    <row r="79">
      <c r="A79" s="18" t="n"/>
      <c r="B79" s="18" t="n"/>
      <c r="C79" s="18" t="n"/>
      <c r="D79" s="19" t="n"/>
      <c r="E79" s="20" t="n"/>
      <c r="F79" s="21" t="n"/>
      <c r="G79" s="22" t="n"/>
      <c r="H79" s="19" t="n"/>
      <c r="I79" s="23" t="n"/>
      <c r="J79" s="24" t="n"/>
      <c r="K79" s="16">
        <f>IF(OR($A79="",$D79="",$E79="",$F79=""),"",IFERROR(-PMT($E79/12,$F79,$D79),""))</f>
        <v/>
      </c>
      <c r="L79" s="25">
        <f>IF(OR($A79="",$F79="",$G79=""),"",IFERROR(EDATE($G79,$F79-1),""))</f>
        <v/>
      </c>
    </row>
    <row r="80">
      <c r="A80" s="18" t="n"/>
      <c r="B80" s="18" t="n"/>
      <c r="C80" s="18" t="n"/>
      <c r="D80" s="19" t="n"/>
      <c r="E80" s="20" t="n"/>
      <c r="F80" s="21" t="n"/>
      <c r="G80" s="22" t="n"/>
      <c r="H80" s="19" t="n"/>
      <c r="I80" s="23" t="n"/>
      <c r="J80" s="24" t="n"/>
      <c r="K80" s="7">
        <f>IF(OR($A80="",$D80="",$E80="",$F80=""),"",IFERROR(-PMT($E80/12,$F80,$D80),""))</f>
        <v/>
      </c>
      <c r="L80" s="26">
        <f>IF(OR($A80="",$F80="",$G80=""),"",IFERROR(EDATE($G80,$F80-1),""))</f>
        <v/>
      </c>
    </row>
    <row r="81">
      <c r="A81" s="18" t="n"/>
      <c r="B81" s="18" t="n"/>
      <c r="C81" s="18" t="n"/>
      <c r="D81" s="19" t="n"/>
      <c r="E81" s="20" t="n"/>
      <c r="F81" s="21" t="n"/>
      <c r="G81" s="22" t="n"/>
      <c r="H81" s="19" t="n"/>
      <c r="I81" s="23" t="n"/>
      <c r="J81" s="24" t="n"/>
      <c r="K81" s="16">
        <f>IF(OR($A81="",$D81="",$E81="",$F81=""),"",IFERROR(-PMT($E81/12,$F81,$D81),""))</f>
        <v/>
      </c>
      <c r="L81" s="25">
        <f>IF(OR($A81="",$F81="",$G81=""),"",IFERROR(EDATE($G81,$F81-1),""))</f>
        <v/>
      </c>
    </row>
    <row r="82">
      <c r="A82" s="18" t="n"/>
      <c r="B82" s="18" t="n"/>
      <c r="C82" s="18" t="n"/>
      <c r="D82" s="19" t="n"/>
      <c r="E82" s="20" t="n"/>
      <c r="F82" s="21" t="n"/>
      <c r="G82" s="22" t="n"/>
      <c r="H82" s="19" t="n"/>
      <c r="I82" s="23" t="n"/>
      <c r="J82" s="24" t="n"/>
      <c r="K82" s="7">
        <f>IF(OR($A82="",$D82="",$E82="",$F82=""),"",IFERROR(-PMT($E82/12,$F82,$D82),""))</f>
        <v/>
      </c>
      <c r="L82" s="26">
        <f>IF(OR($A82="",$F82="",$G82=""),"",IFERROR(EDATE($G82,$F82-1),""))</f>
        <v/>
      </c>
    </row>
    <row r="83">
      <c r="A83" s="18" t="n"/>
      <c r="B83" s="18" t="n"/>
      <c r="C83" s="18" t="n"/>
      <c r="D83" s="19" t="n"/>
      <c r="E83" s="20" t="n"/>
      <c r="F83" s="21" t="n"/>
      <c r="G83" s="22" t="n"/>
      <c r="H83" s="19" t="n"/>
      <c r="I83" s="23" t="n"/>
      <c r="J83" s="24" t="n"/>
      <c r="K83" s="16">
        <f>IF(OR($A83="",$D83="",$E83="",$F83=""),"",IFERROR(-PMT($E83/12,$F83,$D83),""))</f>
        <v/>
      </c>
      <c r="L83" s="25">
        <f>IF(OR($A83="",$F83="",$G83=""),"",IFERROR(EDATE($G83,$F83-1),""))</f>
        <v/>
      </c>
    </row>
    <row r="84">
      <c r="A84" s="18" t="n"/>
      <c r="B84" s="18" t="n"/>
      <c r="C84" s="18" t="n"/>
      <c r="D84" s="19" t="n"/>
      <c r="E84" s="20" t="n"/>
      <c r="F84" s="21" t="n"/>
      <c r="G84" s="22" t="n"/>
      <c r="H84" s="19" t="n"/>
      <c r="I84" s="23" t="n"/>
      <c r="J84" s="24" t="n"/>
      <c r="K84" s="7">
        <f>IF(OR($A84="",$D84="",$E84="",$F84=""),"",IFERROR(-PMT($E84/12,$F84,$D84),""))</f>
        <v/>
      </c>
      <c r="L84" s="26">
        <f>IF(OR($A84="",$F84="",$G84=""),"",IFERROR(EDATE($G84,$F84-1),""))</f>
        <v/>
      </c>
    </row>
    <row r="85">
      <c r="A85" s="18" t="n"/>
      <c r="B85" s="18" t="n"/>
      <c r="C85" s="18" t="n"/>
      <c r="D85" s="19" t="n"/>
      <c r="E85" s="20" t="n"/>
      <c r="F85" s="21" t="n"/>
      <c r="G85" s="22" t="n"/>
      <c r="H85" s="19" t="n"/>
      <c r="I85" s="23" t="n"/>
      <c r="J85" s="24" t="n"/>
      <c r="K85" s="16">
        <f>IF(OR($A85="",$D85="",$E85="",$F85=""),"",IFERROR(-PMT($E85/12,$F85,$D85),""))</f>
        <v/>
      </c>
      <c r="L85" s="25">
        <f>IF(OR($A85="",$F85="",$G85=""),"",IFERROR(EDATE($G85,$F85-1),""))</f>
        <v/>
      </c>
    </row>
    <row r="86">
      <c r="A86" s="18" t="n"/>
      <c r="B86" s="18" t="n"/>
      <c r="C86" s="18" t="n"/>
      <c r="D86" s="19" t="n"/>
      <c r="E86" s="20" t="n"/>
      <c r="F86" s="21" t="n"/>
      <c r="G86" s="22" t="n"/>
      <c r="H86" s="19" t="n"/>
      <c r="I86" s="23" t="n"/>
      <c r="J86" s="24" t="n"/>
      <c r="K86" s="7">
        <f>IF(OR($A86="",$D86="",$E86="",$F86=""),"",IFERROR(-PMT($E86/12,$F86,$D86),""))</f>
        <v/>
      </c>
      <c r="L86" s="26">
        <f>IF(OR($A86="",$F86="",$G86=""),"",IFERROR(EDATE($G86,$F86-1),""))</f>
        <v/>
      </c>
    </row>
    <row r="87">
      <c r="A87" s="18" t="n"/>
      <c r="B87" s="18" t="n"/>
      <c r="C87" s="18" t="n"/>
      <c r="D87" s="19" t="n"/>
      <c r="E87" s="20" t="n"/>
      <c r="F87" s="21" t="n"/>
      <c r="G87" s="22" t="n"/>
      <c r="H87" s="19" t="n"/>
      <c r="I87" s="23" t="n"/>
      <c r="J87" s="24" t="n"/>
      <c r="K87" s="16">
        <f>IF(OR($A87="",$D87="",$E87="",$F87=""),"",IFERROR(-PMT($E87/12,$F87,$D87),""))</f>
        <v/>
      </c>
      <c r="L87" s="25">
        <f>IF(OR($A87="",$F87="",$G87=""),"",IFERROR(EDATE($G87,$F87-1),""))</f>
        <v/>
      </c>
    </row>
    <row r="88">
      <c r="A88" s="18" t="n"/>
      <c r="B88" s="18" t="n"/>
      <c r="C88" s="18" t="n"/>
      <c r="D88" s="19" t="n"/>
      <c r="E88" s="20" t="n"/>
      <c r="F88" s="21" t="n"/>
      <c r="G88" s="22" t="n"/>
      <c r="H88" s="19" t="n"/>
      <c r="I88" s="23" t="n"/>
      <c r="J88" s="24" t="n"/>
      <c r="K88" s="7">
        <f>IF(OR($A88="",$D88="",$E88="",$F88=""),"",IFERROR(-PMT($E88/12,$F88,$D88),""))</f>
        <v/>
      </c>
      <c r="L88" s="26">
        <f>IF(OR($A88="",$F88="",$G88=""),"",IFERROR(EDATE($G88,$F88-1),""))</f>
        <v/>
      </c>
    </row>
    <row r="89">
      <c r="A89" s="18" t="n"/>
      <c r="B89" s="18" t="n"/>
      <c r="C89" s="18" t="n"/>
      <c r="D89" s="19" t="n"/>
      <c r="E89" s="20" t="n"/>
      <c r="F89" s="21" t="n"/>
      <c r="G89" s="22" t="n"/>
      <c r="H89" s="19" t="n"/>
      <c r="I89" s="23" t="n"/>
      <c r="J89" s="24" t="n"/>
      <c r="K89" s="16">
        <f>IF(OR($A89="",$D89="",$E89="",$F89=""),"",IFERROR(-PMT($E89/12,$F89,$D89),""))</f>
        <v/>
      </c>
      <c r="L89" s="25">
        <f>IF(OR($A89="",$F89="",$G89=""),"",IFERROR(EDATE($G89,$F89-1),""))</f>
        <v/>
      </c>
    </row>
    <row r="90">
      <c r="A90" s="18" t="n"/>
      <c r="B90" s="18" t="n"/>
      <c r="C90" s="18" t="n"/>
      <c r="D90" s="19" t="n"/>
      <c r="E90" s="20" t="n"/>
      <c r="F90" s="21" t="n"/>
      <c r="G90" s="22" t="n"/>
      <c r="H90" s="19" t="n"/>
      <c r="I90" s="23" t="n"/>
      <c r="J90" s="24" t="n"/>
      <c r="K90" s="7">
        <f>IF(OR($A90="",$D90="",$E90="",$F90=""),"",IFERROR(-PMT($E90/12,$F90,$D90),""))</f>
        <v/>
      </c>
      <c r="L90" s="26">
        <f>IF(OR($A90="",$F90="",$G90=""),"",IFERROR(EDATE($G90,$F90-1),""))</f>
        <v/>
      </c>
    </row>
    <row r="91">
      <c r="A91" s="18" t="n"/>
      <c r="B91" s="18" t="n"/>
      <c r="C91" s="18" t="n"/>
      <c r="D91" s="19" t="n"/>
      <c r="E91" s="20" t="n"/>
      <c r="F91" s="21" t="n"/>
      <c r="G91" s="22" t="n"/>
      <c r="H91" s="19" t="n"/>
      <c r="I91" s="23" t="n"/>
      <c r="J91" s="24" t="n"/>
      <c r="K91" s="16">
        <f>IF(OR($A91="",$D91="",$E91="",$F91=""),"",IFERROR(-PMT($E91/12,$F91,$D91),""))</f>
        <v/>
      </c>
      <c r="L91" s="25">
        <f>IF(OR($A91="",$F91="",$G91=""),"",IFERROR(EDATE($G91,$F91-1),""))</f>
        <v/>
      </c>
    </row>
    <row r="92">
      <c r="A92" s="18" t="n"/>
      <c r="B92" s="18" t="n"/>
      <c r="C92" s="18" t="n"/>
      <c r="D92" s="19" t="n"/>
      <c r="E92" s="20" t="n"/>
      <c r="F92" s="21" t="n"/>
      <c r="G92" s="22" t="n"/>
      <c r="H92" s="19" t="n"/>
      <c r="I92" s="23" t="n"/>
      <c r="J92" s="24" t="n"/>
      <c r="K92" s="7">
        <f>IF(OR($A92="",$D92="",$E92="",$F92=""),"",IFERROR(-PMT($E92/12,$F92,$D92),""))</f>
        <v/>
      </c>
      <c r="L92" s="26">
        <f>IF(OR($A92="",$F92="",$G92=""),"",IFERROR(EDATE($G92,$F92-1),""))</f>
        <v/>
      </c>
    </row>
    <row r="93">
      <c r="A93" s="18" t="n"/>
      <c r="B93" s="18" t="n"/>
      <c r="C93" s="18" t="n"/>
      <c r="D93" s="19" t="n"/>
      <c r="E93" s="20" t="n"/>
      <c r="F93" s="21" t="n"/>
      <c r="G93" s="22" t="n"/>
      <c r="H93" s="19" t="n"/>
      <c r="I93" s="23" t="n"/>
      <c r="J93" s="24" t="n"/>
      <c r="K93" s="16">
        <f>IF(OR($A93="",$D93="",$E93="",$F93=""),"",IFERROR(-PMT($E93/12,$F93,$D93),""))</f>
        <v/>
      </c>
      <c r="L93" s="25">
        <f>IF(OR($A93="",$F93="",$G93=""),"",IFERROR(EDATE($G93,$F93-1),""))</f>
        <v/>
      </c>
    </row>
    <row r="94">
      <c r="A94" s="18" t="n"/>
      <c r="B94" s="18" t="n"/>
      <c r="C94" s="18" t="n"/>
      <c r="D94" s="19" t="n"/>
      <c r="E94" s="20" t="n"/>
      <c r="F94" s="21" t="n"/>
      <c r="G94" s="22" t="n"/>
      <c r="H94" s="19" t="n"/>
      <c r="I94" s="23" t="n"/>
      <c r="J94" s="24" t="n"/>
      <c r="K94" s="7">
        <f>IF(OR($A94="",$D94="",$E94="",$F94=""),"",IFERROR(-PMT($E94/12,$F94,$D94),""))</f>
        <v/>
      </c>
      <c r="L94" s="26">
        <f>IF(OR($A94="",$F94="",$G94=""),"",IFERROR(EDATE($G94,$F94-1),""))</f>
        <v/>
      </c>
    </row>
    <row r="95">
      <c r="A95" s="18" t="n"/>
      <c r="B95" s="18" t="n"/>
      <c r="C95" s="18" t="n"/>
      <c r="D95" s="19" t="n"/>
      <c r="E95" s="20" t="n"/>
      <c r="F95" s="21" t="n"/>
      <c r="G95" s="22" t="n"/>
      <c r="H95" s="19" t="n"/>
      <c r="I95" s="23" t="n"/>
      <c r="J95" s="24" t="n"/>
      <c r="K95" s="16">
        <f>IF(OR($A95="",$D95="",$E95="",$F95=""),"",IFERROR(-PMT($E95/12,$F95,$D95),""))</f>
        <v/>
      </c>
      <c r="L95" s="25">
        <f>IF(OR($A95="",$F95="",$G95=""),"",IFERROR(EDATE($G95,$F95-1),""))</f>
        <v/>
      </c>
    </row>
    <row r="96">
      <c r="A96" s="18" t="n"/>
      <c r="B96" s="18" t="n"/>
      <c r="C96" s="18" t="n"/>
      <c r="D96" s="19" t="n"/>
      <c r="E96" s="20" t="n"/>
      <c r="F96" s="21" t="n"/>
      <c r="G96" s="22" t="n"/>
      <c r="H96" s="19" t="n"/>
      <c r="I96" s="23" t="n"/>
      <c r="J96" s="24" t="n"/>
      <c r="K96" s="7">
        <f>IF(OR($A96="",$D96="",$E96="",$F96=""),"",IFERROR(-PMT($E96/12,$F96,$D96),""))</f>
        <v/>
      </c>
      <c r="L96" s="26">
        <f>IF(OR($A96="",$F96="",$G96=""),"",IFERROR(EDATE($G96,$F96-1),""))</f>
        <v/>
      </c>
    </row>
    <row r="97">
      <c r="A97" s="18" t="n"/>
      <c r="B97" s="18" t="n"/>
      <c r="C97" s="18" t="n"/>
      <c r="D97" s="19" t="n"/>
      <c r="E97" s="20" t="n"/>
      <c r="F97" s="21" t="n"/>
      <c r="G97" s="22" t="n"/>
      <c r="H97" s="19" t="n"/>
      <c r="I97" s="23" t="n"/>
      <c r="J97" s="24" t="n"/>
      <c r="K97" s="16">
        <f>IF(OR($A97="",$D97="",$E97="",$F97=""),"",IFERROR(-PMT($E97/12,$F97,$D97),""))</f>
        <v/>
      </c>
      <c r="L97" s="25">
        <f>IF(OR($A97="",$F97="",$G97=""),"",IFERROR(EDATE($G97,$F97-1),""))</f>
        <v/>
      </c>
    </row>
    <row r="98">
      <c r="A98" s="18" t="n"/>
      <c r="B98" s="18" t="n"/>
      <c r="C98" s="18" t="n"/>
      <c r="D98" s="19" t="n"/>
      <c r="E98" s="20" t="n"/>
      <c r="F98" s="21" t="n"/>
      <c r="G98" s="22" t="n"/>
      <c r="H98" s="19" t="n"/>
      <c r="I98" s="23" t="n"/>
      <c r="J98" s="24" t="n"/>
      <c r="K98" s="7">
        <f>IF(OR($A98="",$D98="",$E98="",$F98=""),"",IFERROR(-PMT($E98/12,$F98,$D98),""))</f>
        <v/>
      </c>
      <c r="L98" s="26">
        <f>IF(OR($A98="",$F98="",$G98=""),"",IFERROR(EDATE($G98,$F98-1),""))</f>
        <v/>
      </c>
    </row>
    <row r="99">
      <c r="A99" s="18" t="n"/>
      <c r="B99" s="18" t="n"/>
      <c r="C99" s="18" t="n"/>
      <c r="D99" s="19" t="n"/>
      <c r="E99" s="20" t="n"/>
      <c r="F99" s="21" t="n"/>
      <c r="G99" s="22" t="n"/>
      <c r="H99" s="19" t="n"/>
      <c r="I99" s="23" t="n"/>
      <c r="J99" s="24" t="n"/>
      <c r="K99" s="16">
        <f>IF(OR($A99="",$D99="",$E99="",$F99=""),"",IFERROR(-PMT($E99/12,$F99,$D99),""))</f>
        <v/>
      </c>
      <c r="L99" s="25">
        <f>IF(OR($A99="",$F99="",$G99=""),"",IFERROR(EDATE($G99,$F99-1),""))</f>
        <v/>
      </c>
    </row>
    <row r="100">
      <c r="A100" s="18" t="n"/>
      <c r="B100" s="18" t="n"/>
      <c r="C100" s="18" t="n"/>
      <c r="D100" s="19" t="n"/>
      <c r="E100" s="20" t="n"/>
      <c r="F100" s="21" t="n"/>
      <c r="G100" s="22" t="n"/>
      <c r="H100" s="19" t="n"/>
      <c r="I100" s="23" t="n"/>
      <c r="J100" s="24" t="n"/>
      <c r="K100" s="7">
        <f>IF(OR($A100="",$D100="",$E100="",$F100=""),"",IFERROR(-PMT($E100/12,$F100,$D100),""))</f>
        <v/>
      </c>
      <c r="L100" s="26">
        <f>IF(OR($A100="",$F100="",$G100=""),"",IFERROR(EDATE($G100,$F100-1),""))</f>
        <v/>
      </c>
    </row>
    <row r="101">
      <c r="A101" s="18" t="n"/>
      <c r="B101" s="18" t="n"/>
      <c r="C101" s="18" t="n"/>
      <c r="D101" s="19" t="n"/>
      <c r="E101" s="20" t="n"/>
      <c r="F101" s="21" t="n"/>
      <c r="G101" s="22" t="n"/>
      <c r="H101" s="19" t="n"/>
      <c r="I101" s="23" t="n"/>
      <c r="J101" s="24" t="n"/>
      <c r="K101" s="16">
        <f>IF(OR($A101="",$D101="",$E101="",$F101=""),"",IFERROR(-PMT($E101/12,$F101,$D101),""))</f>
        <v/>
      </c>
      <c r="L101" s="25">
        <f>IF(OR($A101="",$F101="",$G101=""),"",IFERROR(EDATE($G101,$F101-1),""))</f>
        <v/>
      </c>
    </row>
    <row r="102">
      <c r="A102" s="18" t="n"/>
      <c r="B102" s="18" t="n"/>
      <c r="C102" s="18" t="n"/>
      <c r="D102" s="19" t="n"/>
      <c r="E102" s="20" t="n"/>
      <c r="F102" s="21" t="n"/>
      <c r="G102" s="22" t="n"/>
      <c r="H102" s="19" t="n"/>
      <c r="I102" s="23" t="n"/>
      <c r="J102" s="24" t="n"/>
      <c r="K102" s="7">
        <f>IF(OR($A102="",$D102="",$E102="",$F102=""),"",IFERROR(-PMT($E102/12,$F102,$D102),""))</f>
        <v/>
      </c>
      <c r="L102" s="26">
        <f>IF(OR($A102="",$F102="",$G102=""),"",IFERROR(EDATE($G102,$F102-1),""))</f>
        <v/>
      </c>
    </row>
    <row r="103">
      <c r="A103" s="18" t="n"/>
      <c r="B103" s="18" t="n"/>
      <c r="C103" s="18" t="n"/>
      <c r="D103" s="19" t="n"/>
      <c r="E103" s="20" t="n"/>
      <c r="F103" s="21" t="n"/>
      <c r="G103" s="22" t="n"/>
      <c r="H103" s="19" t="n"/>
      <c r="I103" s="23" t="n"/>
      <c r="J103" s="24" t="n"/>
      <c r="K103" s="16">
        <f>IF(OR($A103="",$D103="",$E103="",$F103=""),"",IFERROR(-PMT($E103/12,$F103,$D103),""))</f>
        <v/>
      </c>
      <c r="L103" s="25">
        <f>IF(OR($A103="",$F103="",$G103=""),"",IFERROR(EDATE($G103,$F103-1),""))</f>
        <v/>
      </c>
    </row>
    <row r="104">
      <c r="A104" s="18" t="n"/>
      <c r="B104" s="18" t="n"/>
      <c r="C104" s="18" t="n"/>
      <c r="D104" s="19" t="n"/>
      <c r="E104" s="20" t="n"/>
      <c r="F104" s="21" t="n"/>
      <c r="G104" s="22" t="n"/>
      <c r="H104" s="19" t="n"/>
      <c r="I104" s="23" t="n"/>
      <c r="J104" s="24" t="n"/>
      <c r="K104" s="7">
        <f>IF(OR($A104="",$D104="",$E104="",$F104=""),"",IFERROR(-PMT($E104/12,$F104,$D104),""))</f>
        <v/>
      </c>
      <c r="L104" s="26">
        <f>IF(OR($A104="",$F104="",$G104=""),"",IFERROR(EDATE($G104,$F104-1),""))</f>
        <v/>
      </c>
    </row>
  </sheetData>
  <autoFilter ref="A4:L104"/>
  <mergeCells count="1">
    <mergeCell ref="A1:L2"/>
  </mergeCells>
  <conditionalFormatting sqref="A5:L104">
    <cfRule type="expression" priority="1" dxfId="0">
      <formula>AND($A5&lt;&gt;"",COUNTIF($A$5:$A$104,$A5)&gt;1)</formula>
    </cfRule>
    <cfRule type="expression" priority="2" dxfId="0">
      <formula>AND($A5&lt;&gt;"",OR($B5="",$C5="",$D5="",$E5="",$F5="",$G5=""))</formula>
    </cfRule>
  </conditionalFormatting>
  <conditionalFormatting sqref="I5:I104">
    <cfRule type="expression" priority="3" dxfId="0">
      <formula>$I5="Review"</formula>
    </cfRule>
  </conditionalFormatting>
  <dataValidations count="7">
    <dataValidation sqref="A5:A104" showDropDown="0" showInputMessage="0" showErrorMessage="0" allowBlank="0" errorTitle="Review Loan ID" error="Enter a unique Loan ID or leave the row blank." type="custom">
      <formula1>OR(A5="",COUNTIF($A$5:$A$104,A5)=1)</formula1>
    </dataValidation>
    <dataValidation sqref="D5:D104" showDropDown="0" showInputMessage="0" showErrorMessage="0" allowBlank="0" errorTitle="Review amount" error="Enter a positive original principal within the visible input limit." type="decimal" operator="between">
      <formula1>1</formula1>
      <formula2>INDIRECT("Assumptions!$E$11")</formula2>
    </dataValidation>
    <dataValidation sqref="E5:E104" showDropDown="0" showInputMessage="0" showErrorMessage="0" allowBlank="0" errorTitle="Review rate" error="Enter an annual rate from 0.00% through the visible input limit." type="decimal" operator="between">
      <formula1>0</formula1>
      <formula2>INDIRECT("Assumptions!$E$10")</formula2>
    </dataValidation>
    <dataValidation sqref="F5:F104" showDropDown="0" showInputMessage="0" showErrorMessage="0" allowBlank="0" errorTitle="Review term" error="Enter a whole number of months within the visible input limit." type="whole" operator="between">
      <formula1>1</formula1>
      <formula2>INDIRECT("Assumptions!$E$13")</formula2>
    </dataValidation>
    <dataValidation sqref="G5:G104" showDropDown="0" showInputMessage="0" showErrorMessage="0" allowBlank="0" errorTitle="Review due date" error="Enter a valid first due date within the visible date limits." type="date" operator="between">
      <formula1>INDIRECT("Assumptions!$E$14")</formula1>
      <formula2>INDIRECT("Assumptions!$E$15")</formula2>
    </dataValidation>
    <dataValidation sqref="H5:H104" showDropDown="0" showInputMessage="0" showErrorMessage="0" allowBlank="0" errorTitle="Review extra amount" error="Enter zero or a positive amount within the visible input limit." type="decimal" operator="between">
      <formula1>0</formula1>
      <formula2>INDIRECT("Assumptions!$E$12")</formula2>
    </dataValidation>
    <dataValidation sqref="I5:I104" showDropDown="0" showInputMessage="0" showErrorMessage="0" allowBlank="0" errorTitle="Review status" error="Select a status from the Assumptions sheet." type="list">
      <formula1>INDIRECT("Assumptions!$D$4:$D$6")</formula1>
    </dataValidation>
  </dataValidations>
  <pageMargins left="0.75" right="0.75" top="1" bottom="1" header="0.5" footer="0.5"/>
  <pageSetup orientation="landscape" fitToHeight="0" fitToWidth="1"/>
  <headerFooter>
    <oddHeader/>
    <oddFooter>&amp;CFictional examples for internal loan modeling only&amp;RPage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L36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9" customWidth="1" min="3" max="3"/>
    <col width="19" customWidth="1" min="4" max="4"/>
    <col width="23" customWidth="1" min="5" max="5"/>
    <col width="22" customWidth="1" min="6" max="6"/>
    <col width="16" customWidth="1" min="7" max="7"/>
    <col width="16" customWidth="1" min="8" max="8"/>
    <col width="19" customWidth="1" min="9" max="9"/>
    <col width="22" customWidth="1" min="10" max="10"/>
    <col width="14" customWidth="1" min="11" max="11"/>
    <col width="43" customWidth="1" min="12" max="12"/>
  </cols>
  <sheetData>
    <row r="1" ht="24" customHeight="1">
      <c r="A1" s="1" t="inlineStr">
        <is>
          <t>Selected Loan Amortization Schedule</t>
        </is>
      </c>
    </row>
    <row r="2" ht="24" customHeight="1"/>
    <row r="3" ht="24" customHeight="1">
      <c r="A3" s="3" t="inlineStr">
        <is>
          <t>The schedule uses the selected Loan ID on Assumptions. A blank override uses the loan's default extra payment; entering $0.00 suppresses it for that period.</t>
        </is>
      </c>
    </row>
    <row r="4" ht="28" customHeight="1">
      <c r="A4" s="14" t="inlineStr">
        <is>
          <t>Period</t>
        </is>
      </c>
      <c r="B4" s="14" t="inlineStr">
        <is>
          <t>Due Date</t>
        </is>
      </c>
      <c r="C4" s="14" t="inlineStr">
        <is>
          <t>Beginning Balance</t>
        </is>
      </c>
      <c r="D4" s="14" t="inlineStr">
        <is>
          <t>Scheduled Payment</t>
        </is>
      </c>
      <c r="E4" s="14" t="inlineStr">
        <is>
          <t>Extra Payment Override</t>
        </is>
      </c>
      <c r="F4" s="14" t="inlineStr">
        <is>
          <t>Applied Extra Payment</t>
        </is>
      </c>
      <c r="G4" s="14" t="inlineStr">
        <is>
          <t>Interest</t>
        </is>
      </c>
      <c r="H4" s="14" t="inlineStr">
        <is>
          <t>Principal</t>
        </is>
      </c>
      <c r="I4" s="14" t="inlineStr">
        <is>
          <t>Ending Balance</t>
        </is>
      </c>
      <c r="J4" s="14" t="inlineStr">
        <is>
          <t>Total Modeled Payment</t>
        </is>
      </c>
      <c r="K4" s="14" t="inlineStr">
        <is>
          <t>Status</t>
        </is>
      </c>
      <c r="L4" s="14" t="inlineStr">
        <is>
          <t>Notes</t>
        </is>
      </c>
    </row>
    <row r="5">
      <c r="A5" s="27">
        <f>IFERROR(IF(OR(Assumptions!$B$3="",Assumptions!$B$9="",ROW()-4&gt;Assumptions!$B$9,AND(ROW()&gt;5,IFERROR($I4,0)&lt;=0)),"",ROW()-4),"")</f>
        <v/>
      </c>
      <c r="B5" s="25">
        <f>IF($A5="","",IFERROR(EDATE(Assumptions!$B$10,$A5-1),""))</f>
        <v/>
      </c>
      <c r="C5" s="16">
        <f>IF($A5="","",IF($A5=1,Assumptions!$B$7,IFERROR($I4,"")))</f>
        <v/>
      </c>
      <c r="D5" s="16">
        <f>IF($C5="","",IFERROR(MIN(Assumptions!$B$13,$C5+$C5*Assumptions!$B$8/12),""))</f>
        <v/>
      </c>
      <c r="E5" s="19" t="n">
        <v>0</v>
      </c>
      <c r="F5" s="16">
        <f>IF($C5="","",IFERROR(MIN(IF($E5="",IF(Assumptions!$B$11="",0,Assumptions!$B$11),$E5),MAX(0,$C5+$C5*Assumptions!$B$8/12-$D5)),""))</f>
        <v/>
      </c>
      <c r="G5" s="16">
        <f>IF($C5="","",IFERROR($C5*Assumptions!$B$8/12,""))</f>
        <v/>
      </c>
      <c r="H5" s="16">
        <f>IF($C5="","",IFERROR(MIN($C5,MAX(0,$D5-$G5)+$F5),""))</f>
        <v/>
      </c>
      <c r="I5" s="16">
        <f>IF($C5="","",IFERROR(MAX(0,$C5-$H5),""))</f>
        <v/>
      </c>
      <c r="J5" s="16">
        <f>IF($C5="","",IFERROR($D5+$F5,""))</f>
        <v/>
      </c>
      <c r="K5" s="23" t="inlineStr">
        <is>
          <t>Modeled</t>
        </is>
      </c>
      <c r="L5" s="24" t="inlineStr">
        <is>
          <t>Fictional modeled period; default extra amount is suppressed.</t>
        </is>
      </c>
    </row>
    <row r="6">
      <c r="A6" s="28">
        <f>IFERROR(IF(OR(Assumptions!$B$3="",Assumptions!$B$9="",ROW()-4&gt;Assumptions!$B$9,AND(ROW()&gt;5,IFERROR($I5,0)&lt;=0)),"",ROW()-4),"")</f>
        <v/>
      </c>
      <c r="B6" s="26">
        <f>IF($A6="","",IFERROR(EDATE(Assumptions!$B$10,$A6-1),""))</f>
        <v/>
      </c>
      <c r="C6" s="7">
        <f>IF($A6="","",IF($A6=1,Assumptions!$B$7,IFERROR($I5,"")))</f>
        <v/>
      </c>
      <c r="D6" s="7">
        <f>IF($C6="","",IFERROR(MIN(Assumptions!$B$13,$C6+$C6*Assumptions!$B$8/12),""))</f>
        <v/>
      </c>
      <c r="E6" s="19" t="n"/>
      <c r="F6" s="7">
        <f>IF($C6="","",IFERROR(MIN(IF($E6="",IF(Assumptions!$B$11="",0,Assumptions!$B$11),$E6),MAX(0,$C6+$C6*Assumptions!$B$8/12-$D6)),""))</f>
        <v/>
      </c>
      <c r="G6" s="7">
        <f>IF($C6="","",IFERROR($C6*Assumptions!$B$8/12,""))</f>
        <v/>
      </c>
      <c r="H6" s="7">
        <f>IF($C6="","",IFERROR(MIN($C6,MAX(0,$D6-$G6)+$F6),""))</f>
        <v/>
      </c>
      <c r="I6" s="7">
        <f>IF($C6="","",IFERROR(MAX(0,$C6-$H6),""))</f>
        <v/>
      </c>
      <c r="J6" s="7">
        <f>IF($C6="","",IFERROR($D6+$F6,""))</f>
        <v/>
      </c>
      <c r="K6" s="23" t="inlineStr">
        <is>
          <t>Modeled</t>
        </is>
      </c>
      <c r="L6" s="24" t="n"/>
    </row>
    <row r="7">
      <c r="A7" s="27">
        <f>IFERROR(IF(OR(Assumptions!$B$3="",Assumptions!$B$9="",ROW()-4&gt;Assumptions!$B$9,AND(ROW()&gt;5,IFERROR($I6,0)&lt;=0)),"",ROW()-4),"")</f>
        <v/>
      </c>
      <c r="B7" s="25">
        <f>IF($A7="","",IFERROR(EDATE(Assumptions!$B$10,$A7-1),""))</f>
        <v/>
      </c>
      <c r="C7" s="16">
        <f>IF($A7="","",IF($A7=1,Assumptions!$B$7,IFERROR($I6,"")))</f>
        <v/>
      </c>
      <c r="D7" s="16">
        <f>IF($C7="","",IFERROR(MIN(Assumptions!$B$13,$C7+$C7*Assumptions!$B$8/12),""))</f>
        <v/>
      </c>
      <c r="E7" s="19" t="n"/>
      <c r="F7" s="16">
        <f>IF($C7="","",IFERROR(MIN(IF($E7="",IF(Assumptions!$B$11="",0,Assumptions!$B$11),$E7),MAX(0,$C7+$C7*Assumptions!$B$8/12-$D7)),""))</f>
        <v/>
      </c>
      <c r="G7" s="16">
        <f>IF($C7="","",IFERROR($C7*Assumptions!$B$8/12,""))</f>
        <v/>
      </c>
      <c r="H7" s="16">
        <f>IF($C7="","",IFERROR(MIN($C7,MAX(0,$D7-$G7)+$F7),""))</f>
        <v/>
      </c>
      <c r="I7" s="16">
        <f>IF($C7="","",IFERROR(MAX(0,$C7-$H7),""))</f>
        <v/>
      </c>
      <c r="J7" s="16">
        <f>IF($C7="","",IFERROR($D7+$F7,""))</f>
        <v/>
      </c>
      <c r="K7" s="23" t="inlineStr">
        <is>
          <t>Modeled</t>
        </is>
      </c>
      <c r="L7" s="24" t="n"/>
    </row>
    <row r="8">
      <c r="A8" s="28">
        <f>IFERROR(IF(OR(Assumptions!$B$3="",Assumptions!$B$9="",ROW()-4&gt;Assumptions!$B$9,AND(ROW()&gt;5,IFERROR($I7,0)&lt;=0)),"",ROW()-4),"")</f>
        <v/>
      </c>
      <c r="B8" s="26">
        <f>IF($A8="","",IFERROR(EDATE(Assumptions!$B$10,$A8-1),""))</f>
        <v/>
      </c>
      <c r="C8" s="7">
        <f>IF($A8="","",IF($A8=1,Assumptions!$B$7,IFERROR($I7,"")))</f>
        <v/>
      </c>
      <c r="D8" s="7">
        <f>IF($C8="","",IFERROR(MIN(Assumptions!$B$13,$C8+$C8*Assumptions!$B$8/12),""))</f>
        <v/>
      </c>
      <c r="E8" s="19" t="n"/>
      <c r="F8" s="7">
        <f>IF($C8="","",IFERROR(MIN(IF($E8="",IF(Assumptions!$B$11="",0,Assumptions!$B$11),$E8),MAX(0,$C8+$C8*Assumptions!$B$8/12-$D8)),""))</f>
        <v/>
      </c>
      <c r="G8" s="7">
        <f>IF($C8="","",IFERROR($C8*Assumptions!$B$8/12,""))</f>
        <v/>
      </c>
      <c r="H8" s="7">
        <f>IF($C8="","",IFERROR(MIN($C8,MAX(0,$D8-$G8)+$F8),""))</f>
        <v/>
      </c>
      <c r="I8" s="7">
        <f>IF($C8="","",IFERROR(MAX(0,$C8-$H8),""))</f>
        <v/>
      </c>
      <c r="J8" s="7">
        <f>IF($C8="","",IFERROR($D8+$F8,""))</f>
        <v/>
      </c>
      <c r="K8" s="23" t="inlineStr">
        <is>
          <t>Modeled</t>
        </is>
      </c>
      <c r="L8" s="24" t="n"/>
    </row>
    <row r="9">
      <c r="A9" s="27">
        <f>IFERROR(IF(OR(Assumptions!$B$3="",Assumptions!$B$9="",ROW()-4&gt;Assumptions!$B$9,AND(ROW()&gt;5,IFERROR($I8,0)&lt;=0)),"",ROW()-4),"")</f>
        <v/>
      </c>
      <c r="B9" s="25">
        <f>IF($A9="","",IFERROR(EDATE(Assumptions!$B$10,$A9-1),""))</f>
        <v/>
      </c>
      <c r="C9" s="16">
        <f>IF($A9="","",IF($A9=1,Assumptions!$B$7,IFERROR($I8,"")))</f>
        <v/>
      </c>
      <c r="D9" s="16">
        <f>IF($C9="","",IFERROR(MIN(Assumptions!$B$13,$C9+$C9*Assumptions!$B$8/12),""))</f>
        <v/>
      </c>
      <c r="E9" s="19" t="n"/>
      <c r="F9" s="16">
        <f>IF($C9="","",IFERROR(MIN(IF($E9="",IF(Assumptions!$B$11="",0,Assumptions!$B$11),$E9),MAX(0,$C9+$C9*Assumptions!$B$8/12-$D9)),""))</f>
        <v/>
      </c>
      <c r="G9" s="16">
        <f>IF($C9="","",IFERROR($C9*Assumptions!$B$8/12,""))</f>
        <v/>
      </c>
      <c r="H9" s="16">
        <f>IF($C9="","",IFERROR(MIN($C9,MAX(0,$D9-$G9)+$F9),""))</f>
        <v/>
      </c>
      <c r="I9" s="16">
        <f>IF($C9="","",IFERROR(MAX(0,$C9-$H9),""))</f>
        <v/>
      </c>
      <c r="J9" s="16">
        <f>IF($C9="","",IFERROR($D9+$F9,""))</f>
        <v/>
      </c>
      <c r="K9" s="23" t="inlineStr">
        <is>
          <t>Modeled</t>
        </is>
      </c>
      <c r="L9" s="24" t="n"/>
    </row>
    <row r="10">
      <c r="A10" s="28">
        <f>IFERROR(IF(OR(Assumptions!$B$3="",Assumptions!$B$9="",ROW()-4&gt;Assumptions!$B$9,AND(ROW()&gt;5,IFERROR($I9,0)&lt;=0)),"",ROW()-4),"")</f>
        <v/>
      </c>
      <c r="B10" s="26">
        <f>IF($A10="","",IFERROR(EDATE(Assumptions!$B$10,$A10-1),""))</f>
        <v/>
      </c>
      <c r="C10" s="7">
        <f>IF($A10="","",IF($A10=1,Assumptions!$B$7,IFERROR($I9,"")))</f>
        <v/>
      </c>
      <c r="D10" s="7">
        <f>IF($C10="","",IFERROR(MIN(Assumptions!$B$13,$C10+$C10*Assumptions!$B$8/12),""))</f>
        <v/>
      </c>
      <c r="E10" s="19" t="n">
        <v>5000</v>
      </c>
      <c r="F10" s="7">
        <f>IF($C10="","",IFERROR(MIN(IF($E10="",IF(Assumptions!$B$11="",0,Assumptions!$B$11),$E10),MAX(0,$C10+$C10*Assumptions!$B$8/12-$D10)),""))</f>
        <v/>
      </c>
      <c r="G10" s="7">
        <f>IF($C10="","",IFERROR($C10*Assumptions!$B$8/12,""))</f>
        <v/>
      </c>
      <c r="H10" s="7">
        <f>IF($C10="","",IFERROR(MIN($C10,MAX(0,$D10-$G10)+$F10),""))</f>
        <v/>
      </c>
      <c r="I10" s="7">
        <f>IF($C10="","",IFERROR(MAX(0,$C10-$H10),""))</f>
        <v/>
      </c>
      <c r="J10" s="7">
        <f>IF($C10="","",IFERROR($D10+$F10,""))</f>
        <v/>
      </c>
      <c r="K10" s="23" t="inlineStr">
        <is>
          <t>Modeled</t>
        </is>
      </c>
      <c r="L10" s="24" t="inlineStr">
        <is>
          <t>Fictional one-period extra amount for comparison.</t>
        </is>
      </c>
    </row>
    <row r="11">
      <c r="A11" s="27">
        <f>IFERROR(IF(OR(Assumptions!$B$3="",Assumptions!$B$9="",ROW()-4&gt;Assumptions!$B$9,AND(ROW()&gt;5,IFERROR($I10,0)&lt;=0)),"",ROW()-4),"")</f>
        <v/>
      </c>
      <c r="B11" s="25">
        <f>IF($A11="","",IFERROR(EDATE(Assumptions!$B$10,$A11-1),""))</f>
        <v/>
      </c>
      <c r="C11" s="16">
        <f>IF($A11="","",IF($A11=1,Assumptions!$B$7,IFERROR($I10,"")))</f>
        <v/>
      </c>
      <c r="D11" s="16">
        <f>IF($C11="","",IFERROR(MIN(Assumptions!$B$13,$C11+$C11*Assumptions!$B$8/12),""))</f>
        <v/>
      </c>
      <c r="E11" s="19" t="n"/>
      <c r="F11" s="16">
        <f>IF($C11="","",IFERROR(MIN(IF($E11="",IF(Assumptions!$B$11="",0,Assumptions!$B$11),$E11),MAX(0,$C11+$C11*Assumptions!$B$8/12-$D11)),""))</f>
        <v/>
      </c>
      <c r="G11" s="16">
        <f>IF($C11="","",IFERROR($C11*Assumptions!$B$8/12,""))</f>
        <v/>
      </c>
      <c r="H11" s="16">
        <f>IF($C11="","",IFERROR(MIN($C11,MAX(0,$D11-$G11)+$F11),""))</f>
        <v/>
      </c>
      <c r="I11" s="16">
        <f>IF($C11="","",IFERROR(MAX(0,$C11-$H11),""))</f>
        <v/>
      </c>
      <c r="J11" s="16">
        <f>IF($C11="","",IFERROR($D11+$F11,""))</f>
        <v/>
      </c>
      <c r="K11" s="23" t="inlineStr">
        <is>
          <t>Modeled</t>
        </is>
      </c>
      <c r="L11" s="24" t="n"/>
    </row>
    <row r="12">
      <c r="A12" s="28">
        <f>IFERROR(IF(OR(Assumptions!$B$3="",Assumptions!$B$9="",ROW()-4&gt;Assumptions!$B$9,AND(ROW()&gt;5,IFERROR($I11,0)&lt;=0)),"",ROW()-4),"")</f>
        <v/>
      </c>
      <c r="B12" s="26">
        <f>IF($A12="","",IFERROR(EDATE(Assumptions!$B$10,$A12-1),""))</f>
        <v/>
      </c>
      <c r="C12" s="7">
        <f>IF($A12="","",IF($A12=1,Assumptions!$B$7,IFERROR($I11,"")))</f>
        <v/>
      </c>
      <c r="D12" s="7">
        <f>IF($C12="","",IFERROR(MIN(Assumptions!$B$13,$C12+$C12*Assumptions!$B$8/12),""))</f>
        <v/>
      </c>
      <c r="E12" s="19" t="n"/>
      <c r="F12" s="7">
        <f>IF($C12="","",IFERROR(MIN(IF($E12="",IF(Assumptions!$B$11="",0,Assumptions!$B$11),$E12),MAX(0,$C12+$C12*Assumptions!$B$8/12-$D12)),""))</f>
        <v/>
      </c>
      <c r="G12" s="7">
        <f>IF($C12="","",IFERROR($C12*Assumptions!$B$8/12,""))</f>
        <v/>
      </c>
      <c r="H12" s="7">
        <f>IF($C12="","",IFERROR(MIN($C12,MAX(0,$D12-$G12)+$F12),""))</f>
        <v/>
      </c>
      <c r="I12" s="7">
        <f>IF($C12="","",IFERROR(MAX(0,$C12-$H12),""))</f>
        <v/>
      </c>
      <c r="J12" s="7">
        <f>IF($C12="","",IFERROR($D12+$F12,""))</f>
        <v/>
      </c>
      <c r="K12" s="23" t="inlineStr">
        <is>
          <t>Modeled</t>
        </is>
      </c>
      <c r="L12" s="24" t="n"/>
    </row>
    <row r="13">
      <c r="A13" s="27">
        <f>IFERROR(IF(OR(Assumptions!$B$3="",Assumptions!$B$9="",ROW()-4&gt;Assumptions!$B$9,AND(ROW()&gt;5,IFERROR($I12,0)&lt;=0)),"",ROW()-4),"")</f>
        <v/>
      </c>
      <c r="B13" s="25">
        <f>IF($A13="","",IFERROR(EDATE(Assumptions!$B$10,$A13-1),""))</f>
        <v/>
      </c>
      <c r="C13" s="16">
        <f>IF($A13="","",IF($A13=1,Assumptions!$B$7,IFERROR($I12,"")))</f>
        <v/>
      </c>
      <c r="D13" s="16">
        <f>IF($C13="","",IFERROR(MIN(Assumptions!$B$13,$C13+$C13*Assumptions!$B$8/12),""))</f>
        <v/>
      </c>
      <c r="E13" s="19" t="n"/>
      <c r="F13" s="16">
        <f>IF($C13="","",IFERROR(MIN(IF($E13="",IF(Assumptions!$B$11="",0,Assumptions!$B$11),$E13),MAX(0,$C13+$C13*Assumptions!$B$8/12-$D13)),""))</f>
        <v/>
      </c>
      <c r="G13" s="16">
        <f>IF($C13="","",IFERROR($C13*Assumptions!$B$8/12,""))</f>
        <v/>
      </c>
      <c r="H13" s="16">
        <f>IF($C13="","",IFERROR(MIN($C13,MAX(0,$D13-$G13)+$F13),""))</f>
        <v/>
      </c>
      <c r="I13" s="16">
        <f>IF($C13="","",IFERROR(MAX(0,$C13-$H13),""))</f>
        <v/>
      </c>
      <c r="J13" s="16">
        <f>IF($C13="","",IFERROR($D13+$F13,""))</f>
        <v/>
      </c>
      <c r="K13" s="23" t="inlineStr">
        <is>
          <t>Modeled</t>
        </is>
      </c>
      <c r="L13" s="24" t="n"/>
    </row>
    <row r="14">
      <c r="A14" s="28">
        <f>IFERROR(IF(OR(Assumptions!$B$3="",Assumptions!$B$9="",ROW()-4&gt;Assumptions!$B$9,AND(ROW()&gt;5,IFERROR($I13,0)&lt;=0)),"",ROW()-4),"")</f>
        <v/>
      </c>
      <c r="B14" s="26">
        <f>IF($A14="","",IFERROR(EDATE(Assumptions!$B$10,$A14-1),""))</f>
        <v/>
      </c>
      <c r="C14" s="7">
        <f>IF($A14="","",IF($A14=1,Assumptions!$B$7,IFERROR($I13,"")))</f>
        <v/>
      </c>
      <c r="D14" s="7">
        <f>IF($C14="","",IFERROR(MIN(Assumptions!$B$13,$C14+$C14*Assumptions!$B$8/12),""))</f>
        <v/>
      </c>
      <c r="E14" s="19" t="n">
        <v>10000</v>
      </c>
      <c r="F14" s="7">
        <f>IF($C14="","",IFERROR(MIN(IF($E14="",IF(Assumptions!$B$11="",0,Assumptions!$B$11),$E14),MAX(0,$C14+$C14*Assumptions!$B$8/12-$D14)),""))</f>
        <v/>
      </c>
      <c r="G14" s="7">
        <f>IF($C14="","",IFERROR($C14*Assumptions!$B$8/12,""))</f>
        <v/>
      </c>
      <c r="H14" s="7">
        <f>IF($C14="","",IFERROR(MIN($C14,MAX(0,$D14-$G14)+$F14),""))</f>
        <v/>
      </c>
      <c r="I14" s="7">
        <f>IF($C14="","",IFERROR(MAX(0,$C14-$H14),""))</f>
        <v/>
      </c>
      <c r="J14" s="7">
        <f>IF($C14="","",IFERROR($D14+$F14,""))</f>
        <v/>
      </c>
      <c r="K14" s="23" t="inlineStr">
        <is>
          <t>Modeled</t>
        </is>
      </c>
      <c r="L14" s="24" t="inlineStr">
        <is>
          <t>Fictional one-period extra amount for comparison.</t>
        </is>
      </c>
    </row>
    <row r="15">
      <c r="A15" s="27">
        <f>IFERROR(IF(OR(Assumptions!$B$3="",Assumptions!$B$9="",ROW()-4&gt;Assumptions!$B$9,AND(ROW()&gt;5,IFERROR($I14,0)&lt;=0)),"",ROW()-4),"")</f>
        <v/>
      </c>
      <c r="B15" s="25">
        <f>IF($A15="","",IFERROR(EDATE(Assumptions!$B$10,$A15-1),""))</f>
        <v/>
      </c>
      <c r="C15" s="16">
        <f>IF($A15="","",IF($A15=1,Assumptions!$B$7,IFERROR($I14,"")))</f>
        <v/>
      </c>
      <c r="D15" s="16">
        <f>IF($C15="","",IFERROR(MIN(Assumptions!$B$13,$C15+$C15*Assumptions!$B$8/12),""))</f>
        <v/>
      </c>
      <c r="E15" s="19" t="n"/>
      <c r="F15" s="16">
        <f>IF($C15="","",IFERROR(MIN(IF($E15="",IF(Assumptions!$B$11="",0,Assumptions!$B$11),$E15),MAX(0,$C15+$C15*Assumptions!$B$8/12-$D15)),""))</f>
        <v/>
      </c>
      <c r="G15" s="16">
        <f>IF($C15="","",IFERROR($C15*Assumptions!$B$8/12,""))</f>
        <v/>
      </c>
      <c r="H15" s="16">
        <f>IF($C15="","",IFERROR(MIN($C15,MAX(0,$D15-$G15)+$F15),""))</f>
        <v/>
      </c>
      <c r="I15" s="16">
        <f>IF($C15="","",IFERROR(MAX(0,$C15-$H15),""))</f>
        <v/>
      </c>
      <c r="J15" s="16">
        <f>IF($C15="","",IFERROR($D15+$F15,""))</f>
        <v/>
      </c>
      <c r="K15" s="23" t="n"/>
      <c r="L15" s="24" t="n"/>
    </row>
    <row r="16">
      <c r="A16" s="28">
        <f>IFERROR(IF(OR(Assumptions!$B$3="",Assumptions!$B$9="",ROW()-4&gt;Assumptions!$B$9,AND(ROW()&gt;5,IFERROR($I15,0)&lt;=0)),"",ROW()-4),"")</f>
        <v/>
      </c>
      <c r="B16" s="26">
        <f>IF($A16="","",IFERROR(EDATE(Assumptions!$B$10,$A16-1),""))</f>
        <v/>
      </c>
      <c r="C16" s="7">
        <f>IF($A16="","",IF($A16=1,Assumptions!$B$7,IFERROR($I15,"")))</f>
        <v/>
      </c>
      <c r="D16" s="7">
        <f>IF($C16="","",IFERROR(MIN(Assumptions!$B$13,$C16+$C16*Assumptions!$B$8/12),""))</f>
        <v/>
      </c>
      <c r="E16" s="19" t="n"/>
      <c r="F16" s="7">
        <f>IF($C16="","",IFERROR(MIN(IF($E16="",IF(Assumptions!$B$11="",0,Assumptions!$B$11),$E16),MAX(0,$C16+$C16*Assumptions!$B$8/12-$D16)),""))</f>
        <v/>
      </c>
      <c r="G16" s="7">
        <f>IF($C16="","",IFERROR($C16*Assumptions!$B$8/12,""))</f>
        <v/>
      </c>
      <c r="H16" s="7">
        <f>IF($C16="","",IFERROR(MIN($C16,MAX(0,$D16-$G16)+$F16),""))</f>
        <v/>
      </c>
      <c r="I16" s="7">
        <f>IF($C16="","",IFERROR(MAX(0,$C16-$H16),""))</f>
        <v/>
      </c>
      <c r="J16" s="7">
        <f>IF($C16="","",IFERROR($D16+$F16,""))</f>
        <v/>
      </c>
      <c r="K16" s="23" t="n"/>
      <c r="L16" s="24" t="n"/>
    </row>
    <row r="17">
      <c r="A17" s="27">
        <f>IFERROR(IF(OR(Assumptions!$B$3="",Assumptions!$B$9="",ROW()-4&gt;Assumptions!$B$9,AND(ROW()&gt;5,IFERROR($I16,0)&lt;=0)),"",ROW()-4),"")</f>
        <v/>
      </c>
      <c r="B17" s="25">
        <f>IF($A17="","",IFERROR(EDATE(Assumptions!$B$10,$A17-1),""))</f>
        <v/>
      </c>
      <c r="C17" s="16">
        <f>IF($A17="","",IF($A17=1,Assumptions!$B$7,IFERROR($I16,"")))</f>
        <v/>
      </c>
      <c r="D17" s="16">
        <f>IF($C17="","",IFERROR(MIN(Assumptions!$B$13,$C17+$C17*Assumptions!$B$8/12),""))</f>
        <v/>
      </c>
      <c r="E17" s="19" t="n"/>
      <c r="F17" s="16">
        <f>IF($C17="","",IFERROR(MIN(IF($E17="",IF(Assumptions!$B$11="",0,Assumptions!$B$11),$E17),MAX(0,$C17+$C17*Assumptions!$B$8/12-$D17)),""))</f>
        <v/>
      </c>
      <c r="G17" s="16">
        <f>IF($C17="","",IFERROR($C17*Assumptions!$B$8/12,""))</f>
        <v/>
      </c>
      <c r="H17" s="16">
        <f>IF($C17="","",IFERROR(MIN($C17,MAX(0,$D17-$G17)+$F17),""))</f>
        <v/>
      </c>
      <c r="I17" s="16">
        <f>IF($C17="","",IFERROR(MAX(0,$C17-$H17),""))</f>
        <v/>
      </c>
      <c r="J17" s="16">
        <f>IF($C17="","",IFERROR($D17+$F17,""))</f>
        <v/>
      </c>
      <c r="K17" s="23" t="n"/>
      <c r="L17" s="24" t="n"/>
    </row>
    <row r="18">
      <c r="A18" s="28">
        <f>IFERROR(IF(OR(Assumptions!$B$3="",Assumptions!$B$9="",ROW()-4&gt;Assumptions!$B$9,AND(ROW()&gt;5,IFERROR($I17,0)&lt;=0)),"",ROW()-4),"")</f>
        <v/>
      </c>
      <c r="B18" s="26">
        <f>IF($A18="","",IFERROR(EDATE(Assumptions!$B$10,$A18-1),""))</f>
        <v/>
      </c>
      <c r="C18" s="7">
        <f>IF($A18="","",IF($A18=1,Assumptions!$B$7,IFERROR($I17,"")))</f>
        <v/>
      </c>
      <c r="D18" s="7">
        <f>IF($C18="","",IFERROR(MIN(Assumptions!$B$13,$C18+$C18*Assumptions!$B$8/12),""))</f>
        <v/>
      </c>
      <c r="E18" s="19" t="n"/>
      <c r="F18" s="7">
        <f>IF($C18="","",IFERROR(MIN(IF($E18="",IF(Assumptions!$B$11="",0,Assumptions!$B$11),$E18),MAX(0,$C18+$C18*Assumptions!$B$8/12-$D18)),""))</f>
        <v/>
      </c>
      <c r="G18" s="7">
        <f>IF($C18="","",IFERROR($C18*Assumptions!$B$8/12,""))</f>
        <v/>
      </c>
      <c r="H18" s="7">
        <f>IF($C18="","",IFERROR(MIN($C18,MAX(0,$D18-$G18)+$F18),""))</f>
        <v/>
      </c>
      <c r="I18" s="7">
        <f>IF($C18="","",IFERROR(MAX(0,$C18-$H18),""))</f>
        <v/>
      </c>
      <c r="J18" s="7">
        <f>IF($C18="","",IFERROR($D18+$F18,""))</f>
        <v/>
      </c>
      <c r="K18" s="23" t="n"/>
      <c r="L18" s="24" t="n"/>
    </row>
    <row r="19">
      <c r="A19" s="27">
        <f>IFERROR(IF(OR(Assumptions!$B$3="",Assumptions!$B$9="",ROW()-4&gt;Assumptions!$B$9,AND(ROW()&gt;5,IFERROR($I18,0)&lt;=0)),"",ROW()-4),"")</f>
        <v/>
      </c>
      <c r="B19" s="25">
        <f>IF($A19="","",IFERROR(EDATE(Assumptions!$B$10,$A19-1),""))</f>
        <v/>
      </c>
      <c r="C19" s="16">
        <f>IF($A19="","",IF($A19=1,Assumptions!$B$7,IFERROR($I18,"")))</f>
        <v/>
      </c>
      <c r="D19" s="16">
        <f>IF($C19="","",IFERROR(MIN(Assumptions!$B$13,$C19+$C19*Assumptions!$B$8/12),""))</f>
        <v/>
      </c>
      <c r="E19" s="19" t="n"/>
      <c r="F19" s="16">
        <f>IF($C19="","",IFERROR(MIN(IF($E19="",IF(Assumptions!$B$11="",0,Assumptions!$B$11),$E19),MAX(0,$C19+$C19*Assumptions!$B$8/12-$D19)),""))</f>
        <v/>
      </c>
      <c r="G19" s="16">
        <f>IF($C19="","",IFERROR($C19*Assumptions!$B$8/12,""))</f>
        <v/>
      </c>
      <c r="H19" s="16">
        <f>IF($C19="","",IFERROR(MIN($C19,MAX(0,$D19-$G19)+$F19),""))</f>
        <v/>
      </c>
      <c r="I19" s="16">
        <f>IF($C19="","",IFERROR(MAX(0,$C19-$H19),""))</f>
        <v/>
      </c>
      <c r="J19" s="16">
        <f>IF($C19="","",IFERROR($D19+$F19,""))</f>
        <v/>
      </c>
      <c r="K19" s="23" t="n"/>
      <c r="L19" s="24" t="n"/>
    </row>
    <row r="20">
      <c r="A20" s="28">
        <f>IFERROR(IF(OR(Assumptions!$B$3="",Assumptions!$B$9="",ROW()-4&gt;Assumptions!$B$9,AND(ROW()&gt;5,IFERROR($I19,0)&lt;=0)),"",ROW()-4),"")</f>
        <v/>
      </c>
      <c r="B20" s="26">
        <f>IF($A20="","",IFERROR(EDATE(Assumptions!$B$10,$A20-1),""))</f>
        <v/>
      </c>
      <c r="C20" s="7">
        <f>IF($A20="","",IF($A20=1,Assumptions!$B$7,IFERROR($I19,"")))</f>
        <v/>
      </c>
      <c r="D20" s="7">
        <f>IF($C20="","",IFERROR(MIN(Assumptions!$B$13,$C20+$C20*Assumptions!$B$8/12),""))</f>
        <v/>
      </c>
      <c r="E20" s="19" t="n"/>
      <c r="F20" s="7">
        <f>IF($C20="","",IFERROR(MIN(IF($E20="",IF(Assumptions!$B$11="",0,Assumptions!$B$11),$E20),MAX(0,$C20+$C20*Assumptions!$B$8/12-$D20)),""))</f>
        <v/>
      </c>
      <c r="G20" s="7">
        <f>IF($C20="","",IFERROR($C20*Assumptions!$B$8/12,""))</f>
        <v/>
      </c>
      <c r="H20" s="7">
        <f>IF($C20="","",IFERROR(MIN($C20,MAX(0,$D20-$G20)+$F20),""))</f>
        <v/>
      </c>
      <c r="I20" s="7">
        <f>IF($C20="","",IFERROR(MAX(0,$C20-$H20),""))</f>
        <v/>
      </c>
      <c r="J20" s="7">
        <f>IF($C20="","",IFERROR($D20+$F20,""))</f>
        <v/>
      </c>
      <c r="K20" s="23" t="n"/>
      <c r="L20" s="24" t="n"/>
    </row>
    <row r="21">
      <c r="A21" s="27">
        <f>IFERROR(IF(OR(Assumptions!$B$3="",Assumptions!$B$9="",ROW()-4&gt;Assumptions!$B$9,AND(ROW()&gt;5,IFERROR($I20,0)&lt;=0)),"",ROW()-4),"")</f>
        <v/>
      </c>
      <c r="B21" s="25">
        <f>IF($A21="","",IFERROR(EDATE(Assumptions!$B$10,$A21-1),""))</f>
        <v/>
      </c>
      <c r="C21" s="16">
        <f>IF($A21="","",IF($A21=1,Assumptions!$B$7,IFERROR($I20,"")))</f>
        <v/>
      </c>
      <c r="D21" s="16">
        <f>IF($C21="","",IFERROR(MIN(Assumptions!$B$13,$C21+$C21*Assumptions!$B$8/12),""))</f>
        <v/>
      </c>
      <c r="E21" s="19" t="n"/>
      <c r="F21" s="16">
        <f>IF($C21="","",IFERROR(MIN(IF($E21="",IF(Assumptions!$B$11="",0,Assumptions!$B$11),$E21),MAX(0,$C21+$C21*Assumptions!$B$8/12-$D21)),""))</f>
        <v/>
      </c>
      <c r="G21" s="16">
        <f>IF($C21="","",IFERROR($C21*Assumptions!$B$8/12,""))</f>
        <v/>
      </c>
      <c r="H21" s="16">
        <f>IF($C21="","",IFERROR(MIN($C21,MAX(0,$D21-$G21)+$F21),""))</f>
        <v/>
      </c>
      <c r="I21" s="16">
        <f>IF($C21="","",IFERROR(MAX(0,$C21-$H21),""))</f>
        <v/>
      </c>
      <c r="J21" s="16">
        <f>IF($C21="","",IFERROR($D21+$F21,""))</f>
        <v/>
      </c>
      <c r="K21" s="23" t="n"/>
      <c r="L21" s="24" t="n"/>
    </row>
    <row r="22">
      <c r="A22" s="28">
        <f>IFERROR(IF(OR(Assumptions!$B$3="",Assumptions!$B$9="",ROW()-4&gt;Assumptions!$B$9,AND(ROW()&gt;5,IFERROR($I21,0)&lt;=0)),"",ROW()-4),"")</f>
        <v/>
      </c>
      <c r="B22" s="26">
        <f>IF($A22="","",IFERROR(EDATE(Assumptions!$B$10,$A22-1),""))</f>
        <v/>
      </c>
      <c r="C22" s="7">
        <f>IF($A22="","",IF($A22=1,Assumptions!$B$7,IFERROR($I21,"")))</f>
        <v/>
      </c>
      <c r="D22" s="7">
        <f>IF($C22="","",IFERROR(MIN(Assumptions!$B$13,$C22+$C22*Assumptions!$B$8/12),""))</f>
        <v/>
      </c>
      <c r="E22" s="19" t="n"/>
      <c r="F22" s="7">
        <f>IF($C22="","",IFERROR(MIN(IF($E22="",IF(Assumptions!$B$11="",0,Assumptions!$B$11),$E22),MAX(0,$C22+$C22*Assumptions!$B$8/12-$D22)),""))</f>
        <v/>
      </c>
      <c r="G22" s="7">
        <f>IF($C22="","",IFERROR($C22*Assumptions!$B$8/12,""))</f>
        <v/>
      </c>
      <c r="H22" s="7">
        <f>IF($C22="","",IFERROR(MIN($C22,MAX(0,$D22-$G22)+$F22),""))</f>
        <v/>
      </c>
      <c r="I22" s="7">
        <f>IF($C22="","",IFERROR(MAX(0,$C22-$H22),""))</f>
        <v/>
      </c>
      <c r="J22" s="7">
        <f>IF($C22="","",IFERROR($D22+$F22,""))</f>
        <v/>
      </c>
      <c r="K22" s="23" t="n"/>
      <c r="L22" s="24" t="n"/>
    </row>
    <row r="23">
      <c r="A23" s="27">
        <f>IFERROR(IF(OR(Assumptions!$B$3="",Assumptions!$B$9="",ROW()-4&gt;Assumptions!$B$9,AND(ROW()&gt;5,IFERROR($I22,0)&lt;=0)),"",ROW()-4),"")</f>
        <v/>
      </c>
      <c r="B23" s="25">
        <f>IF($A23="","",IFERROR(EDATE(Assumptions!$B$10,$A23-1),""))</f>
        <v/>
      </c>
      <c r="C23" s="16">
        <f>IF($A23="","",IF($A23=1,Assumptions!$B$7,IFERROR($I22,"")))</f>
        <v/>
      </c>
      <c r="D23" s="16">
        <f>IF($C23="","",IFERROR(MIN(Assumptions!$B$13,$C23+$C23*Assumptions!$B$8/12),""))</f>
        <v/>
      </c>
      <c r="E23" s="19" t="n"/>
      <c r="F23" s="16">
        <f>IF($C23="","",IFERROR(MIN(IF($E23="",IF(Assumptions!$B$11="",0,Assumptions!$B$11),$E23),MAX(0,$C23+$C23*Assumptions!$B$8/12-$D23)),""))</f>
        <v/>
      </c>
      <c r="G23" s="16">
        <f>IF($C23="","",IFERROR($C23*Assumptions!$B$8/12,""))</f>
        <v/>
      </c>
      <c r="H23" s="16">
        <f>IF($C23="","",IFERROR(MIN($C23,MAX(0,$D23-$G23)+$F23),""))</f>
        <v/>
      </c>
      <c r="I23" s="16">
        <f>IF($C23="","",IFERROR(MAX(0,$C23-$H23),""))</f>
        <v/>
      </c>
      <c r="J23" s="16">
        <f>IF($C23="","",IFERROR($D23+$F23,""))</f>
        <v/>
      </c>
      <c r="K23" s="23" t="n"/>
      <c r="L23" s="24" t="n"/>
    </row>
    <row r="24">
      <c r="A24" s="28">
        <f>IFERROR(IF(OR(Assumptions!$B$3="",Assumptions!$B$9="",ROW()-4&gt;Assumptions!$B$9,AND(ROW()&gt;5,IFERROR($I23,0)&lt;=0)),"",ROW()-4),"")</f>
        <v/>
      </c>
      <c r="B24" s="26">
        <f>IF($A24="","",IFERROR(EDATE(Assumptions!$B$10,$A24-1),""))</f>
        <v/>
      </c>
      <c r="C24" s="7">
        <f>IF($A24="","",IF($A24=1,Assumptions!$B$7,IFERROR($I23,"")))</f>
        <v/>
      </c>
      <c r="D24" s="7">
        <f>IF($C24="","",IFERROR(MIN(Assumptions!$B$13,$C24+$C24*Assumptions!$B$8/12),""))</f>
        <v/>
      </c>
      <c r="E24" s="19" t="n"/>
      <c r="F24" s="7">
        <f>IF($C24="","",IFERROR(MIN(IF($E24="",IF(Assumptions!$B$11="",0,Assumptions!$B$11),$E24),MAX(0,$C24+$C24*Assumptions!$B$8/12-$D24)),""))</f>
        <v/>
      </c>
      <c r="G24" s="7">
        <f>IF($C24="","",IFERROR($C24*Assumptions!$B$8/12,""))</f>
        <v/>
      </c>
      <c r="H24" s="7">
        <f>IF($C24="","",IFERROR(MIN($C24,MAX(0,$D24-$G24)+$F24),""))</f>
        <v/>
      </c>
      <c r="I24" s="7">
        <f>IF($C24="","",IFERROR(MAX(0,$C24-$H24),""))</f>
        <v/>
      </c>
      <c r="J24" s="7">
        <f>IF($C24="","",IFERROR($D24+$F24,""))</f>
        <v/>
      </c>
      <c r="K24" s="23" t="n"/>
      <c r="L24" s="24" t="n"/>
    </row>
    <row r="25">
      <c r="A25" s="27">
        <f>IFERROR(IF(OR(Assumptions!$B$3="",Assumptions!$B$9="",ROW()-4&gt;Assumptions!$B$9,AND(ROW()&gt;5,IFERROR($I24,0)&lt;=0)),"",ROW()-4),"")</f>
        <v/>
      </c>
      <c r="B25" s="25">
        <f>IF($A25="","",IFERROR(EDATE(Assumptions!$B$10,$A25-1),""))</f>
        <v/>
      </c>
      <c r="C25" s="16">
        <f>IF($A25="","",IF($A25=1,Assumptions!$B$7,IFERROR($I24,"")))</f>
        <v/>
      </c>
      <c r="D25" s="16">
        <f>IF($C25="","",IFERROR(MIN(Assumptions!$B$13,$C25+$C25*Assumptions!$B$8/12),""))</f>
        <v/>
      </c>
      <c r="E25" s="19" t="n"/>
      <c r="F25" s="16">
        <f>IF($C25="","",IFERROR(MIN(IF($E25="",IF(Assumptions!$B$11="",0,Assumptions!$B$11),$E25),MAX(0,$C25+$C25*Assumptions!$B$8/12-$D25)),""))</f>
        <v/>
      </c>
      <c r="G25" s="16">
        <f>IF($C25="","",IFERROR($C25*Assumptions!$B$8/12,""))</f>
        <v/>
      </c>
      <c r="H25" s="16">
        <f>IF($C25="","",IFERROR(MIN($C25,MAX(0,$D25-$G25)+$F25),""))</f>
        <v/>
      </c>
      <c r="I25" s="16">
        <f>IF($C25="","",IFERROR(MAX(0,$C25-$H25),""))</f>
        <v/>
      </c>
      <c r="J25" s="16">
        <f>IF($C25="","",IFERROR($D25+$F25,""))</f>
        <v/>
      </c>
      <c r="K25" s="23" t="n"/>
      <c r="L25" s="24" t="n"/>
    </row>
    <row r="26">
      <c r="A26" s="28">
        <f>IFERROR(IF(OR(Assumptions!$B$3="",Assumptions!$B$9="",ROW()-4&gt;Assumptions!$B$9,AND(ROW()&gt;5,IFERROR($I25,0)&lt;=0)),"",ROW()-4),"")</f>
        <v/>
      </c>
      <c r="B26" s="26">
        <f>IF($A26="","",IFERROR(EDATE(Assumptions!$B$10,$A26-1),""))</f>
        <v/>
      </c>
      <c r="C26" s="7">
        <f>IF($A26="","",IF($A26=1,Assumptions!$B$7,IFERROR($I25,"")))</f>
        <v/>
      </c>
      <c r="D26" s="7">
        <f>IF($C26="","",IFERROR(MIN(Assumptions!$B$13,$C26+$C26*Assumptions!$B$8/12),""))</f>
        <v/>
      </c>
      <c r="E26" s="19" t="n"/>
      <c r="F26" s="7">
        <f>IF($C26="","",IFERROR(MIN(IF($E26="",IF(Assumptions!$B$11="",0,Assumptions!$B$11),$E26),MAX(0,$C26+$C26*Assumptions!$B$8/12-$D26)),""))</f>
        <v/>
      </c>
      <c r="G26" s="7">
        <f>IF($C26="","",IFERROR($C26*Assumptions!$B$8/12,""))</f>
        <v/>
      </c>
      <c r="H26" s="7">
        <f>IF($C26="","",IFERROR(MIN($C26,MAX(0,$D26-$G26)+$F26),""))</f>
        <v/>
      </c>
      <c r="I26" s="7">
        <f>IF($C26="","",IFERROR(MAX(0,$C26-$H26),""))</f>
        <v/>
      </c>
      <c r="J26" s="7">
        <f>IF($C26="","",IFERROR($D26+$F26,""))</f>
        <v/>
      </c>
      <c r="K26" s="23" t="n"/>
      <c r="L26" s="24" t="n"/>
    </row>
    <row r="27">
      <c r="A27" s="27">
        <f>IFERROR(IF(OR(Assumptions!$B$3="",Assumptions!$B$9="",ROW()-4&gt;Assumptions!$B$9,AND(ROW()&gt;5,IFERROR($I26,0)&lt;=0)),"",ROW()-4),"")</f>
        <v/>
      </c>
      <c r="B27" s="25">
        <f>IF($A27="","",IFERROR(EDATE(Assumptions!$B$10,$A27-1),""))</f>
        <v/>
      </c>
      <c r="C27" s="16">
        <f>IF($A27="","",IF($A27=1,Assumptions!$B$7,IFERROR($I26,"")))</f>
        <v/>
      </c>
      <c r="D27" s="16">
        <f>IF($C27="","",IFERROR(MIN(Assumptions!$B$13,$C27+$C27*Assumptions!$B$8/12),""))</f>
        <v/>
      </c>
      <c r="E27" s="19" t="n"/>
      <c r="F27" s="16">
        <f>IF($C27="","",IFERROR(MIN(IF($E27="",IF(Assumptions!$B$11="",0,Assumptions!$B$11),$E27),MAX(0,$C27+$C27*Assumptions!$B$8/12-$D27)),""))</f>
        <v/>
      </c>
      <c r="G27" s="16">
        <f>IF($C27="","",IFERROR($C27*Assumptions!$B$8/12,""))</f>
        <v/>
      </c>
      <c r="H27" s="16">
        <f>IF($C27="","",IFERROR(MIN($C27,MAX(0,$D27-$G27)+$F27),""))</f>
        <v/>
      </c>
      <c r="I27" s="16">
        <f>IF($C27="","",IFERROR(MAX(0,$C27-$H27),""))</f>
        <v/>
      </c>
      <c r="J27" s="16">
        <f>IF($C27="","",IFERROR($D27+$F27,""))</f>
        <v/>
      </c>
      <c r="K27" s="23" t="n"/>
      <c r="L27" s="24" t="n"/>
    </row>
    <row r="28">
      <c r="A28" s="28">
        <f>IFERROR(IF(OR(Assumptions!$B$3="",Assumptions!$B$9="",ROW()-4&gt;Assumptions!$B$9,AND(ROW()&gt;5,IFERROR($I27,0)&lt;=0)),"",ROW()-4),"")</f>
        <v/>
      </c>
      <c r="B28" s="26">
        <f>IF($A28="","",IFERROR(EDATE(Assumptions!$B$10,$A28-1),""))</f>
        <v/>
      </c>
      <c r="C28" s="7">
        <f>IF($A28="","",IF($A28=1,Assumptions!$B$7,IFERROR($I27,"")))</f>
        <v/>
      </c>
      <c r="D28" s="7">
        <f>IF($C28="","",IFERROR(MIN(Assumptions!$B$13,$C28+$C28*Assumptions!$B$8/12),""))</f>
        <v/>
      </c>
      <c r="E28" s="19" t="n"/>
      <c r="F28" s="7">
        <f>IF($C28="","",IFERROR(MIN(IF($E28="",IF(Assumptions!$B$11="",0,Assumptions!$B$11),$E28),MAX(0,$C28+$C28*Assumptions!$B$8/12-$D28)),""))</f>
        <v/>
      </c>
      <c r="G28" s="7">
        <f>IF($C28="","",IFERROR($C28*Assumptions!$B$8/12,""))</f>
        <v/>
      </c>
      <c r="H28" s="7">
        <f>IF($C28="","",IFERROR(MIN($C28,MAX(0,$D28-$G28)+$F28),""))</f>
        <v/>
      </c>
      <c r="I28" s="7">
        <f>IF($C28="","",IFERROR(MAX(0,$C28-$H28),""))</f>
        <v/>
      </c>
      <c r="J28" s="7">
        <f>IF($C28="","",IFERROR($D28+$F28,""))</f>
        <v/>
      </c>
      <c r="K28" s="23" t="n"/>
      <c r="L28" s="24" t="n"/>
    </row>
    <row r="29">
      <c r="A29" s="27">
        <f>IFERROR(IF(OR(Assumptions!$B$3="",Assumptions!$B$9="",ROW()-4&gt;Assumptions!$B$9,AND(ROW()&gt;5,IFERROR($I28,0)&lt;=0)),"",ROW()-4),"")</f>
        <v/>
      </c>
      <c r="B29" s="25">
        <f>IF($A29="","",IFERROR(EDATE(Assumptions!$B$10,$A29-1),""))</f>
        <v/>
      </c>
      <c r="C29" s="16">
        <f>IF($A29="","",IF($A29=1,Assumptions!$B$7,IFERROR($I28,"")))</f>
        <v/>
      </c>
      <c r="D29" s="16">
        <f>IF($C29="","",IFERROR(MIN(Assumptions!$B$13,$C29+$C29*Assumptions!$B$8/12),""))</f>
        <v/>
      </c>
      <c r="E29" s="19" t="n"/>
      <c r="F29" s="16">
        <f>IF($C29="","",IFERROR(MIN(IF($E29="",IF(Assumptions!$B$11="",0,Assumptions!$B$11),$E29),MAX(0,$C29+$C29*Assumptions!$B$8/12-$D29)),""))</f>
        <v/>
      </c>
      <c r="G29" s="16">
        <f>IF($C29="","",IFERROR($C29*Assumptions!$B$8/12,""))</f>
        <v/>
      </c>
      <c r="H29" s="16">
        <f>IF($C29="","",IFERROR(MIN($C29,MAX(0,$D29-$G29)+$F29),""))</f>
        <v/>
      </c>
      <c r="I29" s="16">
        <f>IF($C29="","",IFERROR(MAX(0,$C29-$H29),""))</f>
        <v/>
      </c>
      <c r="J29" s="16">
        <f>IF($C29="","",IFERROR($D29+$F29,""))</f>
        <v/>
      </c>
      <c r="K29" s="23" t="n"/>
      <c r="L29" s="24" t="n"/>
    </row>
    <row r="30">
      <c r="A30" s="28">
        <f>IFERROR(IF(OR(Assumptions!$B$3="",Assumptions!$B$9="",ROW()-4&gt;Assumptions!$B$9,AND(ROW()&gt;5,IFERROR($I29,0)&lt;=0)),"",ROW()-4),"")</f>
        <v/>
      </c>
      <c r="B30" s="26">
        <f>IF($A30="","",IFERROR(EDATE(Assumptions!$B$10,$A30-1),""))</f>
        <v/>
      </c>
      <c r="C30" s="7">
        <f>IF($A30="","",IF($A30=1,Assumptions!$B$7,IFERROR($I29,"")))</f>
        <v/>
      </c>
      <c r="D30" s="7">
        <f>IF($C30="","",IFERROR(MIN(Assumptions!$B$13,$C30+$C30*Assumptions!$B$8/12),""))</f>
        <v/>
      </c>
      <c r="E30" s="19" t="n"/>
      <c r="F30" s="7">
        <f>IF($C30="","",IFERROR(MIN(IF($E30="",IF(Assumptions!$B$11="",0,Assumptions!$B$11),$E30),MAX(0,$C30+$C30*Assumptions!$B$8/12-$D30)),""))</f>
        <v/>
      </c>
      <c r="G30" s="7">
        <f>IF($C30="","",IFERROR($C30*Assumptions!$B$8/12,""))</f>
        <v/>
      </c>
      <c r="H30" s="7">
        <f>IF($C30="","",IFERROR(MIN($C30,MAX(0,$D30-$G30)+$F30),""))</f>
        <v/>
      </c>
      <c r="I30" s="7">
        <f>IF($C30="","",IFERROR(MAX(0,$C30-$H30),""))</f>
        <v/>
      </c>
      <c r="J30" s="7">
        <f>IF($C30="","",IFERROR($D30+$F30,""))</f>
        <v/>
      </c>
      <c r="K30" s="23" t="n"/>
      <c r="L30" s="24" t="n"/>
    </row>
    <row r="31">
      <c r="A31" s="27">
        <f>IFERROR(IF(OR(Assumptions!$B$3="",Assumptions!$B$9="",ROW()-4&gt;Assumptions!$B$9,AND(ROW()&gt;5,IFERROR($I30,0)&lt;=0)),"",ROW()-4),"")</f>
        <v/>
      </c>
      <c r="B31" s="25">
        <f>IF($A31="","",IFERROR(EDATE(Assumptions!$B$10,$A31-1),""))</f>
        <v/>
      </c>
      <c r="C31" s="16">
        <f>IF($A31="","",IF($A31=1,Assumptions!$B$7,IFERROR($I30,"")))</f>
        <v/>
      </c>
      <c r="D31" s="16">
        <f>IF($C31="","",IFERROR(MIN(Assumptions!$B$13,$C31+$C31*Assumptions!$B$8/12),""))</f>
        <v/>
      </c>
      <c r="E31" s="19" t="n"/>
      <c r="F31" s="16">
        <f>IF($C31="","",IFERROR(MIN(IF($E31="",IF(Assumptions!$B$11="",0,Assumptions!$B$11),$E31),MAX(0,$C31+$C31*Assumptions!$B$8/12-$D31)),""))</f>
        <v/>
      </c>
      <c r="G31" s="16">
        <f>IF($C31="","",IFERROR($C31*Assumptions!$B$8/12,""))</f>
        <v/>
      </c>
      <c r="H31" s="16">
        <f>IF($C31="","",IFERROR(MIN($C31,MAX(0,$D31-$G31)+$F31),""))</f>
        <v/>
      </c>
      <c r="I31" s="16">
        <f>IF($C31="","",IFERROR(MAX(0,$C31-$H31),""))</f>
        <v/>
      </c>
      <c r="J31" s="16">
        <f>IF($C31="","",IFERROR($D31+$F31,""))</f>
        <v/>
      </c>
      <c r="K31" s="23" t="n"/>
      <c r="L31" s="24" t="n"/>
    </row>
    <row r="32">
      <c r="A32" s="28">
        <f>IFERROR(IF(OR(Assumptions!$B$3="",Assumptions!$B$9="",ROW()-4&gt;Assumptions!$B$9,AND(ROW()&gt;5,IFERROR($I31,0)&lt;=0)),"",ROW()-4),"")</f>
        <v/>
      </c>
      <c r="B32" s="26">
        <f>IF($A32="","",IFERROR(EDATE(Assumptions!$B$10,$A32-1),""))</f>
        <v/>
      </c>
      <c r="C32" s="7">
        <f>IF($A32="","",IF($A32=1,Assumptions!$B$7,IFERROR($I31,"")))</f>
        <v/>
      </c>
      <c r="D32" s="7">
        <f>IF($C32="","",IFERROR(MIN(Assumptions!$B$13,$C32+$C32*Assumptions!$B$8/12),""))</f>
        <v/>
      </c>
      <c r="E32" s="19" t="n"/>
      <c r="F32" s="7">
        <f>IF($C32="","",IFERROR(MIN(IF($E32="",IF(Assumptions!$B$11="",0,Assumptions!$B$11),$E32),MAX(0,$C32+$C32*Assumptions!$B$8/12-$D32)),""))</f>
        <v/>
      </c>
      <c r="G32" s="7">
        <f>IF($C32="","",IFERROR($C32*Assumptions!$B$8/12,""))</f>
        <v/>
      </c>
      <c r="H32" s="7">
        <f>IF($C32="","",IFERROR(MIN($C32,MAX(0,$D32-$G32)+$F32),""))</f>
        <v/>
      </c>
      <c r="I32" s="7">
        <f>IF($C32="","",IFERROR(MAX(0,$C32-$H32),""))</f>
        <v/>
      </c>
      <c r="J32" s="7">
        <f>IF($C32="","",IFERROR($D32+$F32,""))</f>
        <v/>
      </c>
      <c r="K32" s="23" t="n"/>
      <c r="L32" s="24" t="n"/>
    </row>
    <row r="33">
      <c r="A33" s="27">
        <f>IFERROR(IF(OR(Assumptions!$B$3="",Assumptions!$B$9="",ROW()-4&gt;Assumptions!$B$9,AND(ROW()&gt;5,IFERROR($I32,0)&lt;=0)),"",ROW()-4),"")</f>
        <v/>
      </c>
      <c r="B33" s="25">
        <f>IF($A33="","",IFERROR(EDATE(Assumptions!$B$10,$A33-1),""))</f>
        <v/>
      </c>
      <c r="C33" s="16">
        <f>IF($A33="","",IF($A33=1,Assumptions!$B$7,IFERROR($I32,"")))</f>
        <v/>
      </c>
      <c r="D33" s="16">
        <f>IF($C33="","",IFERROR(MIN(Assumptions!$B$13,$C33+$C33*Assumptions!$B$8/12),""))</f>
        <v/>
      </c>
      <c r="E33" s="19" t="n"/>
      <c r="F33" s="16">
        <f>IF($C33="","",IFERROR(MIN(IF($E33="",IF(Assumptions!$B$11="",0,Assumptions!$B$11),$E33),MAX(0,$C33+$C33*Assumptions!$B$8/12-$D33)),""))</f>
        <v/>
      </c>
      <c r="G33" s="16">
        <f>IF($C33="","",IFERROR($C33*Assumptions!$B$8/12,""))</f>
        <v/>
      </c>
      <c r="H33" s="16">
        <f>IF($C33="","",IFERROR(MIN($C33,MAX(0,$D33-$G33)+$F33),""))</f>
        <v/>
      </c>
      <c r="I33" s="16">
        <f>IF($C33="","",IFERROR(MAX(0,$C33-$H33),""))</f>
        <v/>
      </c>
      <c r="J33" s="16">
        <f>IF($C33="","",IFERROR($D33+$F33,""))</f>
        <v/>
      </c>
      <c r="K33" s="23" t="n"/>
      <c r="L33" s="24" t="n"/>
    </row>
    <row r="34">
      <c r="A34" s="28">
        <f>IFERROR(IF(OR(Assumptions!$B$3="",Assumptions!$B$9="",ROW()-4&gt;Assumptions!$B$9,AND(ROW()&gt;5,IFERROR($I33,0)&lt;=0)),"",ROW()-4),"")</f>
        <v/>
      </c>
      <c r="B34" s="26">
        <f>IF($A34="","",IFERROR(EDATE(Assumptions!$B$10,$A34-1),""))</f>
        <v/>
      </c>
      <c r="C34" s="7">
        <f>IF($A34="","",IF($A34=1,Assumptions!$B$7,IFERROR($I33,"")))</f>
        <v/>
      </c>
      <c r="D34" s="7">
        <f>IF($C34="","",IFERROR(MIN(Assumptions!$B$13,$C34+$C34*Assumptions!$B$8/12),""))</f>
        <v/>
      </c>
      <c r="E34" s="19" t="n"/>
      <c r="F34" s="7">
        <f>IF($C34="","",IFERROR(MIN(IF($E34="",IF(Assumptions!$B$11="",0,Assumptions!$B$11),$E34),MAX(0,$C34+$C34*Assumptions!$B$8/12-$D34)),""))</f>
        <v/>
      </c>
      <c r="G34" s="7">
        <f>IF($C34="","",IFERROR($C34*Assumptions!$B$8/12,""))</f>
        <v/>
      </c>
      <c r="H34" s="7">
        <f>IF($C34="","",IFERROR(MIN($C34,MAX(0,$D34-$G34)+$F34),""))</f>
        <v/>
      </c>
      <c r="I34" s="7">
        <f>IF($C34="","",IFERROR(MAX(0,$C34-$H34),""))</f>
        <v/>
      </c>
      <c r="J34" s="7">
        <f>IF($C34="","",IFERROR($D34+$F34,""))</f>
        <v/>
      </c>
      <c r="K34" s="23" t="n"/>
      <c r="L34" s="24" t="n"/>
    </row>
    <row r="35">
      <c r="A35" s="27">
        <f>IFERROR(IF(OR(Assumptions!$B$3="",Assumptions!$B$9="",ROW()-4&gt;Assumptions!$B$9,AND(ROW()&gt;5,IFERROR($I34,0)&lt;=0)),"",ROW()-4),"")</f>
        <v/>
      </c>
      <c r="B35" s="25">
        <f>IF($A35="","",IFERROR(EDATE(Assumptions!$B$10,$A35-1),""))</f>
        <v/>
      </c>
      <c r="C35" s="16">
        <f>IF($A35="","",IF($A35=1,Assumptions!$B$7,IFERROR($I34,"")))</f>
        <v/>
      </c>
      <c r="D35" s="16">
        <f>IF($C35="","",IFERROR(MIN(Assumptions!$B$13,$C35+$C35*Assumptions!$B$8/12),""))</f>
        <v/>
      </c>
      <c r="E35" s="19" t="n"/>
      <c r="F35" s="16">
        <f>IF($C35="","",IFERROR(MIN(IF($E35="",IF(Assumptions!$B$11="",0,Assumptions!$B$11),$E35),MAX(0,$C35+$C35*Assumptions!$B$8/12-$D35)),""))</f>
        <v/>
      </c>
      <c r="G35" s="16">
        <f>IF($C35="","",IFERROR($C35*Assumptions!$B$8/12,""))</f>
        <v/>
      </c>
      <c r="H35" s="16">
        <f>IF($C35="","",IFERROR(MIN($C35,MAX(0,$D35-$G35)+$F35),""))</f>
        <v/>
      </c>
      <c r="I35" s="16">
        <f>IF($C35="","",IFERROR(MAX(0,$C35-$H35),""))</f>
        <v/>
      </c>
      <c r="J35" s="16">
        <f>IF($C35="","",IFERROR($D35+$F35,""))</f>
        <v/>
      </c>
      <c r="K35" s="23" t="n"/>
      <c r="L35" s="24" t="n"/>
    </row>
    <row r="36">
      <c r="A36" s="28">
        <f>IFERROR(IF(OR(Assumptions!$B$3="",Assumptions!$B$9="",ROW()-4&gt;Assumptions!$B$9,AND(ROW()&gt;5,IFERROR($I35,0)&lt;=0)),"",ROW()-4),"")</f>
        <v/>
      </c>
      <c r="B36" s="26">
        <f>IF($A36="","",IFERROR(EDATE(Assumptions!$B$10,$A36-1),""))</f>
        <v/>
      </c>
      <c r="C36" s="7">
        <f>IF($A36="","",IF($A36=1,Assumptions!$B$7,IFERROR($I35,"")))</f>
        <v/>
      </c>
      <c r="D36" s="7">
        <f>IF($C36="","",IFERROR(MIN(Assumptions!$B$13,$C36+$C36*Assumptions!$B$8/12),""))</f>
        <v/>
      </c>
      <c r="E36" s="19" t="n"/>
      <c r="F36" s="7">
        <f>IF($C36="","",IFERROR(MIN(IF($E36="",IF(Assumptions!$B$11="",0,Assumptions!$B$11),$E36),MAX(0,$C36+$C36*Assumptions!$B$8/12-$D36)),""))</f>
        <v/>
      </c>
      <c r="G36" s="7">
        <f>IF($C36="","",IFERROR($C36*Assumptions!$B$8/12,""))</f>
        <v/>
      </c>
      <c r="H36" s="7">
        <f>IF($C36="","",IFERROR(MIN($C36,MAX(0,$D36-$G36)+$F36),""))</f>
        <v/>
      </c>
      <c r="I36" s="7">
        <f>IF($C36="","",IFERROR(MAX(0,$C36-$H36),""))</f>
        <v/>
      </c>
      <c r="J36" s="7">
        <f>IF($C36="","",IFERROR($D36+$F36,""))</f>
        <v/>
      </c>
      <c r="K36" s="23" t="n"/>
      <c r="L36" s="24" t="n"/>
    </row>
    <row r="37">
      <c r="A37" s="27">
        <f>IFERROR(IF(OR(Assumptions!$B$3="",Assumptions!$B$9="",ROW()-4&gt;Assumptions!$B$9,AND(ROW()&gt;5,IFERROR($I36,0)&lt;=0)),"",ROW()-4),"")</f>
        <v/>
      </c>
      <c r="B37" s="25">
        <f>IF($A37="","",IFERROR(EDATE(Assumptions!$B$10,$A37-1),""))</f>
        <v/>
      </c>
      <c r="C37" s="16">
        <f>IF($A37="","",IF($A37=1,Assumptions!$B$7,IFERROR($I36,"")))</f>
        <v/>
      </c>
      <c r="D37" s="16">
        <f>IF($C37="","",IFERROR(MIN(Assumptions!$B$13,$C37+$C37*Assumptions!$B$8/12),""))</f>
        <v/>
      </c>
      <c r="E37" s="19" t="n"/>
      <c r="F37" s="16">
        <f>IF($C37="","",IFERROR(MIN(IF($E37="",IF(Assumptions!$B$11="",0,Assumptions!$B$11),$E37),MAX(0,$C37+$C37*Assumptions!$B$8/12-$D37)),""))</f>
        <v/>
      </c>
      <c r="G37" s="16">
        <f>IF($C37="","",IFERROR($C37*Assumptions!$B$8/12,""))</f>
        <v/>
      </c>
      <c r="H37" s="16">
        <f>IF($C37="","",IFERROR(MIN($C37,MAX(0,$D37-$G37)+$F37),""))</f>
        <v/>
      </c>
      <c r="I37" s="16">
        <f>IF($C37="","",IFERROR(MAX(0,$C37-$H37),""))</f>
        <v/>
      </c>
      <c r="J37" s="16">
        <f>IF($C37="","",IFERROR($D37+$F37,""))</f>
        <v/>
      </c>
      <c r="K37" s="23" t="n"/>
      <c r="L37" s="24" t="n"/>
    </row>
    <row r="38">
      <c r="A38" s="28">
        <f>IFERROR(IF(OR(Assumptions!$B$3="",Assumptions!$B$9="",ROW()-4&gt;Assumptions!$B$9,AND(ROW()&gt;5,IFERROR($I37,0)&lt;=0)),"",ROW()-4),"")</f>
        <v/>
      </c>
      <c r="B38" s="26">
        <f>IF($A38="","",IFERROR(EDATE(Assumptions!$B$10,$A38-1),""))</f>
        <v/>
      </c>
      <c r="C38" s="7">
        <f>IF($A38="","",IF($A38=1,Assumptions!$B$7,IFERROR($I37,"")))</f>
        <v/>
      </c>
      <c r="D38" s="7">
        <f>IF($C38="","",IFERROR(MIN(Assumptions!$B$13,$C38+$C38*Assumptions!$B$8/12),""))</f>
        <v/>
      </c>
      <c r="E38" s="19" t="n"/>
      <c r="F38" s="7">
        <f>IF($C38="","",IFERROR(MIN(IF($E38="",IF(Assumptions!$B$11="",0,Assumptions!$B$11),$E38),MAX(0,$C38+$C38*Assumptions!$B$8/12-$D38)),""))</f>
        <v/>
      </c>
      <c r="G38" s="7">
        <f>IF($C38="","",IFERROR($C38*Assumptions!$B$8/12,""))</f>
        <v/>
      </c>
      <c r="H38" s="7">
        <f>IF($C38="","",IFERROR(MIN($C38,MAX(0,$D38-$G38)+$F38),""))</f>
        <v/>
      </c>
      <c r="I38" s="7">
        <f>IF($C38="","",IFERROR(MAX(0,$C38-$H38),""))</f>
        <v/>
      </c>
      <c r="J38" s="7">
        <f>IF($C38="","",IFERROR($D38+$F38,""))</f>
        <v/>
      </c>
      <c r="K38" s="23" t="n"/>
      <c r="L38" s="24" t="n"/>
    </row>
    <row r="39">
      <c r="A39" s="27">
        <f>IFERROR(IF(OR(Assumptions!$B$3="",Assumptions!$B$9="",ROW()-4&gt;Assumptions!$B$9,AND(ROW()&gt;5,IFERROR($I38,0)&lt;=0)),"",ROW()-4),"")</f>
        <v/>
      </c>
      <c r="B39" s="25">
        <f>IF($A39="","",IFERROR(EDATE(Assumptions!$B$10,$A39-1),""))</f>
        <v/>
      </c>
      <c r="C39" s="16">
        <f>IF($A39="","",IF($A39=1,Assumptions!$B$7,IFERROR($I38,"")))</f>
        <v/>
      </c>
      <c r="D39" s="16">
        <f>IF($C39="","",IFERROR(MIN(Assumptions!$B$13,$C39+$C39*Assumptions!$B$8/12),""))</f>
        <v/>
      </c>
      <c r="E39" s="19" t="n"/>
      <c r="F39" s="16">
        <f>IF($C39="","",IFERROR(MIN(IF($E39="",IF(Assumptions!$B$11="",0,Assumptions!$B$11),$E39),MAX(0,$C39+$C39*Assumptions!$B$8/12-$D39)),""))</f>
        <v/>
      </c>
      <c r="G39" s="16">
        <f>IF($C39="","",IFERROR($C39*Assumptions!$B$8/12,""))</f>
        <v/>
      </c>
      <c r="H39" s="16">
        <f>IF($C39="","",IFERROR(MIN($C39,MAX(0,$D39-$G39)+$F39),""))</f>
        <v/>
      </c>
      <c r="I39" s="16">
        <f>IF($C39="","",IFERROR(MAX(0,$C39-$H39),""))</f>
        <v/>
      </c>
      <c r="J39" s="16">
        <f>IF($C39="","",IFERROR($D39+$F39,""))</f>
        <v/>
      </c>
      <c r="K39" s="23" t="n"/>
      <c r="L39" s="24" t="n"/>
    </row>
    <row r="40">
      <c r="A40" s="28">
        <f>IFERROR(IF(OR(Assumptions!$B$3="",Assumptions!$B$9="",ROW()-4&gt;Assumptions!$B$9,AND(ROW()&gt;5,IFERROR($I39,0)&lt;=0)),"",ROW()-4),"")</f>
        <v/>
      </c>
      <c r="B40" s="26">
        <f>IF($A40="","",IFERROR(EDATE(Assumptions!$B$10,$A40-1),""))</f>
        <v/>
      </c>
      <c r="C40" s="7">
        <f>IF($A40="","",IF($A40=1,Assumptions!$B$7,IFERROR($I39,"")))</f>
        <v/>
      </c>
      <c r="D40" s="7">
        <f>IF($C40="","",IFERROR(MIN(Assumptions!$B$13,$C40+$C40*Assumptions!$B$8/12),""))</f>
        <v/>
      </c>
      <c r="E40" s="19" t="n"/>
      <c r="F40" s="7">
        <f>IF($C40="","",IFERROR(MIN(IF($E40="",IF(Assumptions!$B$11="",0,Assumptions!$B$11),$E40),MAX(0,$C40+$C40*Assumptions!$B$8/12-$D40)),""))</f>
        <v/>
      </c>
      <c r="G40" s="7">
        <f>IF($C40="","",IFERROR($C40*Assumptions!$B$8/12,""))</f>
        <v/>
      </c>
      <c r="H40" s="7">
        <f>IF($C40="","",IFERROR(MIN($C40,MAX(0,$D40-$G40)+$F40),""))</f>
        <v/>
      </c>
      <c r="I40" s="7">
        <f>IF($C40="","",IFERROR(MAX(0,$C40-$H40),""))</f>
        <v/>
      </c>
      <c r="J40" s="7">
        <f>IF($C40="","",IFERROR($D40+$F40,""))</f>
        <v/>
      </c>
      <c r="K40" s="23" t="n"/>
      <c r="L40" s="24" t="n"/>
    </row>
    <row r="41">
      <c r="A41" s="27">
        <f>IFERROR(IF(OR(Assumptions!$B$3="",Assumptions!$B$9="",ROW()-4&gt;Assumptions!$B$9,AND(ROW()&gt;5,IFERROR($I40,0)&lt;=0)),"",ROW()-4),"")</f>
        <v/>
      </c>
      <c r="B41" s="25">
        <f>IF($A41="","",IFERROR(EDATE(Assumptions!$B$10,$A41-1),""))</f>
        <v/>
      </c>
      <c r="C41" s="16">
        <f>IF($A41="","",IF($A41=1,Assumptions!$B$7,IFERROR($I40,"")))</f>
        <v/>
      </c>
      <c r="D41" s="16">
        <f>IF($C41="","",IFERROR(MIN(Assumptions!$B$13,$C41+$C41*Assumptions!$B$8/12),""))</f>
        <v/>
      </c>
      <c r="E41" s="19" t="n"/>
      <c r="F41" s="16">
        <f>IF($C41="","",IFERROR(MIN(IF($E41="",IF(Assumptions!$B$11="",0,Assumptions!$B$11),$E41),MAX(0,$C41+$C41*Assumptions!$B$8/12-$D41)),""))</f>
        <v/>
      </c>
      <c r="G41" s="16">
        <f>IF($C41="","",IFERROR($C41*Assumptions!$B$8/12,""))</f>
        <v/>
      </c>
      <c r="H41" s="16">
        <f>IF($C41="","",IFERROR(MIN($C41,MAX(0,$D41-$G41)+$F41),""))</f>
        <v/>
      </c>
      <c r="I41" s="16">
        <f>IF($C41="","",IFERROR(MAX(0,$C41-$H41),""))</f>
        <v/>
      </c>
      <c r="J41" s="16">
        <f>IF($C41="","",IFERROR($D41+$F41,""))</f>
        <v/>
      </c>
      <c r="K41" s="23" t="n"/>
      <c r="L41" s="24" t="n"/>
    </row>
    <row r="42">
      <c r="A42" s="28">
        <f>IFERROR(IF(OR(Assumptions!$B$3="",Assumptions!$B$9="",ROW()-4&gt;Assumptions!$B$9,AND(ROW()&gt;5,IFERROR($I41,0)&lt;=0)),"",ROW()-4),"")</f>
        <v/>
      </c>
      <c r="B42" s="26">
        <f>IF($A42="","",IFERROR(EDATE(Assumptions!$B$10,$A42-1),""))</f>
        <v/>
      </c>
      <c r="C42" s="7">
        <f>IF($A42="","",IF($A42=1,Assumptions!$B$7,IFERROR($I41,"")))</f>
        <v/>
      </c>
      <c r="D42" s="7">
        <f>IF($C42="","",IFERROR(MIN(Assumptions!$B$13,$C42+$C42*Assumptions!$B$8/12),""))</f>
        <v/>
      </c>
      <c r="E42" s="19" t="n"/>
      <c r="F42" s="7">
        <f>IF($C42="","",IFERROR(MIN(IF($E42="",IF(Assumptions!$B$11="",0,Assumptions!$B$11),$E42),MAX(0,$C42+$C42*Assumptions!$B$8/12-$D42)),""))</f>
        <v/>
      </c>
      <c r="G42" s="7">
        <f>IF($C42="","",IFERROR($C42*Assumptions!$B$8/12,""))</f>
        <v/>
      </c>
      <c r="H42" s="7">
        <f>IF($C42="","",IFERROR(MIN($C42,MAX(0,$D42-$G42)+$F42),""))</f>
        <v/>
      </c>
      <c r="I42" s="7">
        <f>IF($C42="","",IFERROR(MAX(0,$C42-$H42),""))</f>
        <v/>
      </c>
      <c r="J42" s="7">
        <f>IF($C42="","",IFERROR($D42+$F42,""))</f>
        <v/>
      </c>
      <c r="K42" s="23" t="n"/>
      <c r="L42" s="24" t="n"/>
    </row>
    <row r="43">
      <c r="A43" s="27">
        <f>IFERROR(IF(OR(Assumptions!$B$3="",Assumptions!$B$9="",ROW()-4&gt;Assumptions!$B$9,AND(ROW()&gt;5,IFERROR($I42,0)&lt;=0)),"",ROW()-4),"")</f>
        <v/>
      </c>
      <c r="B43" s="25">
        <f>IF($A43="","",IFERROR(EDATE(Assumptions!$B$10,$A43-1),""))</f>
        <v/>
      </c>
      <c r="C43" s="16">
        <f>IF($A43="","",IF($A43=1,Assumptions!$B$7,IFERROR($I42,"")))</f>
        <v/>
      </c>
      <c r="D43" s="16">
        <f>IF($C43="","",IFERROR(MIN(Assumptions!$B$13,$C43+$C43*Assumptions!$B$8/12),""))</f>
        <v/>
      </c>
      <c r="E43" s="19" t="n"/>
      <c r="F43" s="16">
        <f>IF($C43="","",IFERROR(MIN(IF($E43="",IF(Assumptions!$B$11="",0,Assumptions!$B$11),$E43),MAX(0,$C43+$C43*Assumptions!$B$8/12-$D43)),""))</f>
        <v/>
      </c>
      <c r="G43" s="16">
        <f>IF($C43="","",IFERROR($C43*Assumptions!$B$8/12,""))</f>
        <v/>
      </c>
      <c r="H43" s="16">
        <f>IF($C43="","",IFERROR(MIN($C43,MAX(0,$D43-$G43)+$F43),""))</f>
        <v/>
      </c>
      <c r="I43" s="16">
        <f>IF($C43="","",IFERROR(MAX(0,$C43-$H43),""))</f>
        <v/>
      </c>
      <c r="J43" s="16">
        <f>IF($C43="","",IFERROR($D43+$F43,""))</f>
        <v/>
      </c>
      <c r="K43" s="23" t="n"/>
      <c r="L43" s="24" t="n"/>
    </row>
    <row r="44">
      <c r="A44" s="28">
        <f>IFERROR(IF(OR(Assumptions!$B$3="",Assumptions!$B$9="",ROW()-4&gt;Assumptions!$B$9,AND(ROW()&gt;5,IFERROR($I43,0)&lt;=0)),"",ROW()-4),"")</f>
        <v/>
      </c>
      <c r="B44" s="26">
        <f>IF($A44="","",IFERROR(EDATE(Assumptions!$B$10,$A44-1),""))</f>
        <v/>
      </c>
      <c r="C44" s="7">
        <f>IF($A44="","",IF($A44=1,Assumptions!$B$7,IFERROR($I43,"")))</f>
        <v/>
      </c>
      <c r="D44" s="7">
        <f>IF($C44="","",IFERROR(MIN(Assumptions!$B$13,$C44+$C44*Assumptions!$B$8/12),""))</f>
        <v/>
      </c>
      <c r="E44" s="19" t="n"/>
      <c r="F44" s="7">
        <f>IF($C44="","",IFERROR(MIN(IF($E44="",IF(Assumptions!$B$11="",0,Assumptions!$B$11),$E44),MAX(0,$C44+$C44*Assumptions!$B$8/12-$D44)),""))</f>
        <v/>
      </c>
      <c r="G44" s="7">
        <f>IF($C44="","",IFERROR($C44*Assumptions!$B$8/12,""))</f>
        <v/>
      </c>
      <c r="H44" s="7">
        <f>IF($C44="","",IFERROR(MIN($C44,MAX(0,$D44-$G44)+$F44),""))</f>
        <v/>
      </c>
      <c r="I44" s="7">
        <f>IF($C44="","",IFERROR(MAX(0,$C44-$H44),""))</f>
        <v/>
      </c>
      <c r="J44" s="7">
        <f>IF($C44="","",IFERROR($D44+$F44,""))</f>
        <v/>
      </c>
      <c r="K44" s="23" t="n"/>
      <c r="L44" s="24" t="n"/>
    </row>
    <row r="45">
      <c r="A45" s="27">
        <f>IFERROR(IF(OR(Assumptions!$B$3="",Assumptions!$B$9="",ROW()-4&gt;Assumptions!$B$9,AND(ROW()&gt;5,IFERROR($I44,0)&lt;=0)),"",ROW()-4),"")</f>
        <v/>
      </c>
      <c r="B45" s="25">
        <f>IF($A45="","",IFERROR(EDATE(Assumptions!$B$10,$A45-1),""))</f>
        <v/>
      </c>
      <c r="C45" s="16">
        <f>IF($A45="","",IF($A45=1,Assumptions!$B$7,IFERROR($I44,"")))</f>
        <v/>
      </c>
      <c r="D45" s="16">
        <f>IF($C45="","",IFERROR(MIN(Assumptions!$B$13,$C45+$C45*Assumptions!$B$8/12),""))</f>
        <v/>
      </c>
      <c r="E45" s="19" t="n"/>
      <c r="F45" s="16">
        <f>IF($C45="","",IFERROR(MIN(IF($E45="",IF(Assumptions!$B$11="",0,Assumptions!$B$11),$E45),MAX(0,$C45+$C45*Assumptions!$B$8/12-$D45)),""))</f>
        <v/>
      </c>
      <c r="G45" s="16">
        <f>IF($C45="","",IFERROR($C45*Assumptions!$B$8/12,""))</f>
        <v/>
      </c>
      <c r="H45" s="16">
        <f>IF($C45="","",IFERROR(MIN($C45,MAX(0,$D45-$G45)+$F45),""))</f>
        <v/>
      </c>
      <c r="I45" s="16">
        <f>IF($C45="","",IFERROR(MAX(0,$C45-$H45),""))</f>
        <v/>
      </c>
      <c r="J45" s="16">
        <f>IF($C45="","",IFERROR($D45+$F45,""))</f>
        <v/>
      </c>
      <c r="K45" s="23" t="n"/>
      <c r="L45" s="24" t="n"/>
    </row>
    <row r="46">
      <c r="A46" s="28">
        <f>IFERROR(IF(OR(Assumptions!$B$3="",Assumptions!$B$9="",ROW()-4&gt;Assumptions!$B$9,AND(ROW()&gt;5,IFERROR($I45,0)&lt;=0)),"",ROW()-4),"")</f>
        <v/>
      </c>
      <c r="B46" s="26">
        <f>IF($A46="","",IFERROR(EDATE(Assumptions!$B$10,$A46-1),""))</f>
        <v/>
      </c>
      <c r="C46" s="7">
        <f>IF($A46="","",IF($A46=1,Assumptions!$B$7,IFERROR($I45,"")))</f>
        <v/>
      </c>
      <c r="D46" s="7">
        <f>IF($C46="","",IFERROR(MIN(Assumptions!$B$13,$C46+$C46*Assumptions!$B$8/12),""))</f>
        <v/>
      </c>
      <c r="E46" s="19" t="n"/>
      <c r="F46" s="7">
        <f>IF($C46="","",IFERROR(MIN(IF($E46="",IF(Assumptions!$B$11="",0,Assumptions!$B$11),$E46),MAX(0,$C46+$C46*Assumptions!$B$8/12-$D46)),""))</f>
        <v/>
      </c>
      <c r="G46" s="7">
        <f>IF($C46="","",IFERROR($C46*Assumptions!$B$8/12,""))</f>
        <v/>
      </c>
      <c r="H46" s="7">
        <f>IF($C46="","",IFERROR(MIN($C46,MAX(0,$D46-$G46)+$F46),""))</f>
        <v/>
      </c>
      <c r="I46" s="7">
        <f>IF($C46="","",IFERROR(MAX(0,$C46-$H46),""))</f>
        <v/>
      </c>
      <c r="J46" s="7">
        <f>IF($C46="","",IFERROR($D46+$F46,""))</f>
        <v/>
      </c>
      <c r="K46" s="23" t="n"/>
      <c r="L46" s="24" t="n"/>
    </row>
    <row r="47">
      <c r="A47" s="27">
        <f>IFERROR(IF(OR(Assumptions!$B$3="",Assumptions!$B$9="",ROW()-4&gt;Assumptions!$B$9,AND(ROW()&gt;5,IFERROR($I46,0)&lt;=0)),"",ROW()-4),"")</f>
        <v/>
      </c>
      <c r="B47" s="25">
        <f>IF($A47="","",IFERROR(EDATE(Assumptions!$B$10,$A47-1),""))</f>
        <v/>
      </c>
      <c r="C47" s="16">
        <f>IF($A47="","",IF($A47=1,Assumptions!$B$7,IFERROR($I46,"")))</f>
        <v/>
      </c>
      <c r="D47" s="16">
        <f>IF($C47="","",IFERROR(MIN(Assumptions!$B$13,$C47+$C47*Assumptions!$B$8/12),""))</f>
        <v/>
      </c>
      <c r="E47" s="19" t="n"/>
      <c r="F47" s="16">
        <f>IF($C47="","",IFERROR(MIN(IF($E47="",IF(Assumptions!$B$11="",0,Assumptions!$B$11),$E47),MAX(0,$C47+$C47*Assumptions!$B$8/12-$D47)),""))</f>
        <v/>
      </c>
      <c r="G47" s="16">
        <f>IF($C47="","",IFERROR($C47*Assumptions!$B$8/12,""))</f>
        <v/>
      </c>
      <c r="H47" s="16">
        <f>IF($C47="","",IFERROR(MIN($C47,MAX(0,$D47-$G47)+$F47),""))</f>
        <v/>
      </c>
      <c r="I47" s="16">
        <f>IF($C47="","",IFERROR(MAX(0,$C47-$H47),""))</f>
        <v/>
      </c>
      <c r="J47" s="16">
        <f>IF($C47="","",IFERROR($D47+$F47,""))</f>
        <v/>
      </c>
      <c r="K47" s="23" t="n"/>
      <c r="L47" s="24" t="n"/>
    </row>
    <row r="48">
      <c r="A48" s="28">
        <f>IFERROR(IF(OR(Assumptions!$B$3="",Assumptions!$B$9="",ROW()-4&gt;Assumptions!$B$9,AND(ROW()&gt;5,IFERROR($I47,0)&lt;=0)),"",ROW()-4),"")</f>
        <v/>
      </c>
      <c r="B48" s="26">
        <f>IF($A48="","",IFERROR(EDATE(Assumptions!$B$10,$A48-1),""))</f>
        <v/>
      </c>
      <c r="C48" s="7">
        <f>IF($A48="","",IF($A48=1,Assumptions!$B$7,IFERROR($I47,"")))</f>
        <v/>
      </c>
      <c r="D48" s="7">
        <f>IF($C48="","",IFERROR(MIN(Assumptions!$B$13,$C48+$C48*Assumptions!$B$8/12),""))</f>
        <v/>
      </c>
      <c r="E48" s="19" t="n"/>
      <c r="F48" s="7">
        <f>IF($C48="","",IFERROR(MIN(IF($E48="",IF(Assumptions!$B$11="",0,Assumptions!$B$11),$E48),MAX(0,$C48+$C48*Assumptions!$B$8/12-$D48)),""))</f>
        <v/>
      </c>
      <c r="G48" s="7">
        <f>IF($C48="","",IFERROR($C48*Assumptions!$B$8/12,""))</f>
        <v/>
      </c>
      <c r="H48" s="7">
        <f>IF($C48="","",IFERROR(MIN($C48,MAX(0,$D48-$G48)+$F48),""))</f>
        <v/>
      </c>
      <c r="I48" s="7">
        <f>IF($C48="","",IFERROR(MAX(0,$C48-$H48),""))</f>
        <v/>
      </c>
      <c r="J48" s="7">
        <f>IF($C48="","",IFERROR($D48+$F48,""))</f>
        <v/>
      </c>
      <c r="K48" s="23" t="n"/>
      <c r="L48" s="24" t="n"/>
    </row>
    <row r="49">
      <c r="A49" s="27">
        <f>IFERROR(IF(OR(Assumptions!$B$3="",Assumptions!$B$9="",ROW()-4&gt;Assumptions!$B$9,AND(ROW()&gt;5,IFERROR($I48,0)&lt;=0)),"",ROW()-4),"")</f>
        <v/>
      </c>
      <c r="B49" s="25">
        <f>IF($A49="","",IFERROR(EDATE(Assumptions!$B$10,$A49-1),""))</f>
        <v/>
      </c>
      <c r="C49" s="16">
        <f>IF($A49="","",IF($A49=1,Assumptions!$B$7,IFERROR($I48,"")))</f>
        <v/>
      </c>
      <c r="D49" s="16">
        <f>IF($C49="","",IFERROR(MIN(Assumptions!$B$13,$C49+$C49*Assumptions!$B$8/12),""))</f>
        <v/>
      </c>
      <c r="E49" s="19" t="n"/>
      <c r="F49" s="16">
        <f>IF($C49="","",IFERROR(MIN(IF($E49="",IF(Assumptions!$B$11="",0,Assumptions!$B$11),$E49),MAX(0,$C49+$C49*Assumptions!$B$8/12-$D49)),""))</f>
        <v/>
      </c>
      <c r="G49" s="16">
        <f>IF($C49="","",IFERROR($C49*Assumptions!$B$8/12,""))</f>
        <v/>
      </c>
      <c r="H49" s="16">
        <f>IF($C49="","",IFERROR(MIN($C49,MAX(0,$D49-$G49)+$F49),""))</f>
        <v/>
      </c>
      <c r="I49" s="16">
        <f>IF($C49="","",IFERROR(MAX(0,$C49-$H49),""))</f>
        <v/>
      </c>
      <c r="J49" s="16">
        <f>IF($C49="","",IFERROR($D49+$F49,""))</f>
        <v/>
      </c>
      <c r="K49" s="23" t="n"/>
      <c r="L49" s="24" t="n"/>
    </row>
    <row r="50">
      <c r="A50" s="28">
        <f>IFERROR(IF(OR(Assumptions!$B$3="",Assumptions!$B$9="",ROW()-4&gt;Assumptions!$B$9,AND(ROW()&gt;5,IFERROR($I49,0)&lt;=0)),"",ROW()-4),"")</f>
        <v/>
      </c>
      <c r="B50" s="26">
        <f>IF($A50="","",IFERROR(EDATE(Assumptions!$B$10,$A50-1),""))</f>
        <v/>
      </c>
      <c r="C50" s="7">
        <f>IF($A50="","",IF($A50=1,Assumptions!$B$7,IFERROR($I49,"")))</f>
        <v/>
      </c>
      <c r="D50" s="7">
        <f>IF($C50="","",IFERROR(MIN(Assumptions!$B$13,$C50+$C50*Assumptions!$B$8/12),""))</f>
        <v/>
      </c>
      <c r="E50" s="19" t="n"/>
      <c r="F50" s="7">
        <f>IF($C50="","",IFERROR(MIN(IF($E50="",IF(Assumptions!$B$11="",0,Assumptions!$B$11),$E50),MAX(0,$C50+$C50*Assumptions!$B$8/12-$D50)),""))</f>
        <v/>
      </c>
      <c r="G50" s="7">
        <f>IF($C50="","",IFERROR($C50*Assumptions!$B$8/12,""))</f>
        <v/>
      </c>
      <c r="H50" s="7">
        <f>IF($C50="","",IFERROR(MIN($C50,MAX(0,$D50-$G50)+$F50),""))</f>
        <v/>
      </c>
      <c r="I50" s="7">
        <f>IF($C50="","",IFERROR(MAX(0,$C50-$H50),""))</f>
        <v/>
      </c>
      <c r="J50" s="7">
        <f>IF($C50="","",IFERROR($D50+$F50,""))</f>
        <v/>
      </c>
      <c r="K50" s="23" t="n"/>
      <c r="L50" s="24" t="n"/>
    </row>
    <row r="51">
      <c r="A51" s="27">
        <f>IFERROR(IF(OR(Assumptions!$B$3="",Assumptions!$B$9="",ROW()-4&gt;Assumptions!$B$9,AND(ROW()&gt;5,IFERROR($I50,0)&lt;=0)),"",ROW()-4),"")</f>
        <v/>
      </c>
      <c r="B51" s="25">
        <f>IF($A51="","",IFERROR(EDATE(Assumptions!$B$10,$A51-1),""))</f>
        <v/>
      </c>
      <c r="C51" s="16">
        <f>IF($A51="","",IF($A51=1,Assumptions!$B$7,IFERROR($I50,"")))</f>
        <v/>
      </c>
      <c r="D51" s="16">
        <f>IF($C51="","",IFERROR(MIN(Assumptions!$B$13,$C51+$C51*Assumptions!$B$8/12),""))</f>
        <v/>
      </c>
      <c r="E51" s="19" t="n"/>
      <c r="F51" s="16">
        <f>IF($C51="","",IFERROR(MIN(IF($E51="",IF(Assumptions!$B$11="",0,Assumptions!$B$11),$E51),MAX(0,$C51+$C51*Assumptions!$B$8/12-$D51)),""))</f>
        <v/>
      </c>
      <c r="G51" s="16">
        <f>IF($C51="","",IFERROR($C51*Assumptions!$B$8/12,""))</f>
        <v/>
      </c>
      <c r="H51" s="16">
        <f>IF($C51="","",IFERROR(MIN($C51,MAX(0,$D51-$G51)+$F51),""))</f>
        <v/>
      </c>
      <c r="I51" s="16">
        <f>IF($C51="","",IFERROR(MAX(0,$C51-$H51),""))</f>
        <v/>
      </c>
      <c r="J51" s="16">
        <f>IF($C51="","",IFERROR($D51+$F51,""))</f>
        <v/>
      </c>
      <c r="K51" s="23" t="n"/>
      <c r="L51" s="24" t="n"/>
    </row>
    <row r="52">
      <c r="A52" s="28">
        <f>IFERROR(IF(OR(Assumptions!$B$3="",Assumptions!$B$9="",ROW()-4&gt;Assumptions!$B$9,AND(ROW()&gt;5,IFERROR($I51,0)&lt;=0)),"",ROW()-4),"")</f>
        <v/>
      </c>
      <c r="B52" s="26">
        <f>IF($A52="","",IFERROR(EDATE(Assumptions!$B$10,$A52-1),""))</f>
        <v/>
      </c>
      <c r="C52" s="7">
        <f>IF($A52="","",IF($A52=1,Assumptions!$B$7,IFERROR($I51,"")))</f>
        <v/>
      </c>
      <c r="D52" s="7">
        <f>IF($C52="","",IFERROR(MIN(Assumptions!$B$13,$C52+$C52*Assumptions!$B$8/12),""))</f>
        <v/>
      </c>
      <c r="E52" s="19" t="n"/>
      <c r="F52" s="7">
        <f>IF($C52="","",IFERROR(MIN(IF($E52="",IF(Assumptions!$B$11="",0,Assumptions!$B$11),$E52),MAX(0,$C52+$C52*Assumptions!$B$8/12-$D52)),""))</f>
        <v/>
      </c>
      <c r="G52" s="7">
        <f>IF($C52="","",IFERROR($C52*Assumptions!$B$8/12,""))</f>
        <v/>
      </c>
      <c r="H52" s="7">
        <f>IF($C52="","",IFERROR(MIN($C52,MAX(0,$D52-$G52)+$F52),""))</f>
        <v/>
      </c>
      <c r="I52" s="7">
        <f>IF($C52="","",IFERROR(MAX(0,$C52-$H52),""))</f>
        <v/>
      </c>
      <c r="J52" s="7">
        <f>IF($C52="","",IFERROR($D52+$F52,""))</f>
        <v/>
      </c>
      <c r="K52" s="23" t="n"/>
      <c r="L52" s="24" t="n"/>
    </row>
    <row r="53">
      <c r="A53" s="27">
        <f>IFERROR(IF(OR(Assumptions!$B$3="",Assumptions!$B$9="",ROW()-4&gt;Assumptions!$B$9,AND(ROW()&gt;5,IFERROR($I52,0)&lt;=0)),"",ROW()-4),"")</f>
        <v/>
      </c>
      <c r="B53" s="25">
        <f>IF($A53="","",IFERROR(EDATE(Assumptions!$B$10,$A53-1),""))</f>
        <v/>
      </c>
      <c r="C53" s="16">
        <f>IF($A53="","",IF($A53=1,Assumptions!$B$7,IFERROR($I52,"")))</f>
        <v/>
      </c>
      <c r="D53" s="16">
        <f>IF($C53="","",IFERROR(MIN(Assumptions!$B$13,$C53+$C53*Assumptions!$B$8/12),""))</f>
        <v/>
      </c>
      <c r="E53" s="19" t="n"/>
      <c r="F53" s="16">
        <f>IF($C53="","",IFERROR(MIN(IF($E53="",IF(Assumptions!$B$11="",0,Assumptions!$B$11),$E53),MAX(0,$C53+$C53*Assumptions!$B$8/12-$D53)),""))</f>
        <v/>
      </c>
      <c r="G53" s="16">
        <f>IF($C53="","",IFERROR($C53*Assumptions!$B$8/12,""))</f>
        <v/>
      </c>
      <c r="H53" s="16">
        <f>IF($C53="","",IFERROR(MIN($C53,MAX(0,$D53-$G53)+$F53),""))</f>
        <v/>
      </c>
      <c r="I53" s="16">
        <f>IF($C53="","",IFERROR(MAX(0,$C53-$H53),""))</f>
        <v/>
      </c>
      <c r="J53" s="16">
        <f>IF($C53="","",IFERROR($D53+$F53,""))</f>
        <v/>
      </c>
      <c r="K53" s="23" t="n"/>
      <c r="L53" s="24" t="n"/>
    </row>
    <row r="54">
      <c r="A54" s="28">
        <f>IFERROR(IF(OR(Assumptions!$B$3="",Assumptions!$B$9="",ROW()-4&gt;Assumptions!$B$9,AND(ROW()&gt;5,IFERROR($I53,0)&lt;=0)),"",ROW()-4),"")</f>
        <v/>
      </c>
      <c r="B54" s="26">
        <f>IF($A54="","",IFERROR(EDATE(Assumptions!$B$10,$A54-1),""))</f>
        <v/>
      </c>
      <c r="C54" s="7">
        <f>IF($A54="","",IF($A54=1,Assumptions!$B$7,IFERROR($I53,"")))</f>
        <v/>
      </c>
      <c r="D54" s="7">
        <f>IF($C54="","",IFERROR(MIN(Assumptions!$B$13,$C54+$C54*Assumptions!$B$8/12),""))</f>
        <v/>
      </c>
      <c r="E54" s="19" t="n"/>
      <c r="F54" s="7">
        <f>IF($C54="","",IFERROR(MIN(IF($E54="",IF(Assumptions!$B$11="",0,Assumptions!$B$11),$E54),MAX(0,$C54+$C54*Assumptions!$B$8/12-$D54)),""))</f>
        <v/>
      </c>
      <c r="G54" s="7">
        <f>IF($C54="","",IFERROR($C54*Assumptions!$B$8/12,""))</f>
        <v/>
      </c>
      <c r="H54" s="7">
        <f>IF($C54="","",IFERROR(MIN($C54,MAX(0,$D54-$G54)+$F54),""))</f>
        <v/>
      </c>
      <c r="I54" s="7">
        <f>IF($C54="","",IFERROR(MAX(0,$C54-$H54),""))</f>
        <v/>
      </c>
      <c r="J54" s="7">
        <f>IF($C54="","",IFERROR($D54+$F54,""))</f>
        <v/>
      </c>
      <c r="K54" s="23" t="n"/>
      <c r="L54" s="24" t="n"/>
    </row>
    <row r="55">
      <c r="A55" s="27">
        <f>IFERROR(IF(OR(Assumptions!$B$3="",Assumptions!$B$9="",ROW()-4&gt;Assumptions!$B$9,AND(ROW()&gt;5,IFERROR($I54,0)&lt;=0)),"",ROW()-4),"")</f>
        <v/>
      </c>
      <c r="B55" s="25">
        <f>IF($A55="","",IFERROR(EDATE(Assumptions!$B$10,$A55-1),""))</f>
        <v/>
      </c>
      <c r="C55" s="16">
        <f>IF($A55="","",IF($A55=1,Assumptions!$B$7,IFERROR($I54,"")))</f>
        <v/>
      </c>
      <c r="D55" s="16">
        <f>IF($C55="","",IFERROR(MIN(Assumptions!$B$13,$C55+$C55*Assumptions!$B$8/12),""))</f>
        <v/>
      </c>
      <c r="E55" s="19" t="n"/>
      <c r="F55" s="16">
        <f>IF($C55="","",IFERROR(MIN(IF($E55="",IF(Assumptions!$B$11="",0,Assumptions!$B$11),$E55),MAX(0,$C55+$C55*Assumptions!$B$8/12-$D55)),""))</f>
        <v/>
      </c>
      <c r="G55" s="16">
        <f>IF($C55="","",IFERROR($C55*Assumptions!$B$8/12,""))</f>
        <v/>
      </c>
      <c r="H55" s="16">
        <f>IF($C55="","",IFERROR(MIN($C55,MAX(0,$D55-$G55)+$F55),""))</f>
        <v/>
      </c>
      <c r="I55" s="16">
        <f>IF($C55="","",IFERROR(MAX(0,$C55-$H55),""))</f>
        <v/>
      </c>
      <c r="J55" s="16">
        <f>IF($C55="","",IFERROR($D55+$F55,""))</f>
        <v/>
      </c>
      <c r="K55" s="23" t="n"/>
      <c r="L55" s="24" t="n"/>
    </row>
    <row r="56">
      <c r="A56" s="28">
        <f>IFERROR(IF(OR(Assumptions!$B$3="",Assumptions!$B$9="",ROW()-4&gt;Assumptions!$B$9,AND(ROW()&gt;5,IFERROR($I55,0)&lt;=0)),"",ROW()-4),"")</f>
        <v/>
      </c>
      <c r="B56" s="26">
        <f>IF($A56="","",IFERROR(EDATE(Assumptions!$B$10,$A56-1),""))</f>
        <v/>
      </c>
      <c r="C56" s="7">
        <f>IF($A56="","",IF($A56=1,Assumptions!$B$7,IFERROR($I55,"")))</f>
        <v/>
      </c>
      <c r="D56" s="7">
        <f>IF($C56="","",IFERROR(MIN(Assumptions!$B$13,$C56+$C56*Assumptions!$B$8/12),""))</f>
        <v/>
      </c>
      <c r="E56" s="19" t="n"/>
      <c r="F56" s="7">
        <f>IF($C56="","",IFERROR(MIN(IF($E56="",IF(Assumptions!$B$11="",0,Assumptions!$B$11),$E56),MAX(0,$C56+$C56*Assumptions!$B$8/12-$D56)),""))</f>
        <v/>
      </c>
      <c r="G56" s="7">
        <f>IF($C56="","",IFERROR($C56*Assumptions!$B$8/12,""))</f>
        <v/>
      </c>
      <c r="H56" s="7">
        <f>IF($C56="","",IFERROR(MIN($C56,MAX(0,$D56-$G56)+$F56),""))</f>
        <v/>
      </c>
      <c r="I56" s="7">
        <f>IF($C56="","",IFERROR(MAX(0,$C56-$H56),""))</f>
        <v/>
      </c>
      <c r="J56" s="7">
        <f>IF($C56="","",IFERROR($D56+$F56,""))</f>
        <v/>
      </c>
      <c r="K56" s="23" t="n"/>
      <c r="L56" s="24" t="n"/>
    </row>
    <row r="57">
      <c r="A57" s="27">
        <f>IFERROR(IF(OR(Assumptions!$B$3="",Assumptions!$B$9="",ROW()-4&gt;Assumptions!$B$9,AND(ROW()&gt;5,IFERROR($I56,0)&lt;=0)),"",ROW()-4),"")</f>
        <v/>
      </c>
      <c r="B57" s="25">
        <f>IF($A57="","",IFERROR(EDATE(Assumptions!$B$10,$A57-1),""))</f>
        <v/>
      </c>
      <c r="C57" s="16">
        <f>IF($A57="","",IF($A57=1,Assumptions!$B$7,IFERROR($I56,"")))</f>
        <v/>
      </c>
      <c r="D57" s="16">
        <f>IF($C57="","",IFERROR(MIN(Assumptions!$B$13,$C57+$C57*Assumptions!$B$8/12),""))</f>
        <v/>
      </c>
      <c r="E57" s="19" t="n"/>
      <c r="F57" s="16">
        <f>IF($C57="","",IFERROR(MIN(IF($E57="",IF(Assumptions!$B$11="",0,Assumptions!$B$11),$E57),MAX(0,$C57+$C57*Assumptions!$B$8/12-$D57)),""))</f>
        <v/>
      </c>
      <c r="G57" s="16">
        <f>IF($C57="","",IFERROR($C57*Assumptions!$B$8/12,""))</f>
        <v/>
      </c>
      <c r="H57" s="16">
        <f>IF($C57="","",IFERROR(MIN($C57,MAX(0,$D57-$G57)+$F57),""))</f>
        <v/>
      </c>
      <c r="I57" s="16">
        <f>IF($C57="","",IFERROR(MAX(0,$C57-$H57),""))</f>
        <v/>
      </c>
      <c r="J57" s="16">
        <f>IF($C57="","",IFERROR($D57+$F57,""))</f>
        <v/>
      </c>
      <c r="K57" s="23" t="n"/>
      <c r="L57" s="24" t="n"/>
    </row>
    <row r="58">
      <c r="A58" s="28">
        <f>IFERROR(IF(OR(Assumptions!$B$3="",Assumptions!$B$9="",ROW()-4&gt;Assumptions!$B$9,AND(ROW()&gt;5,IFERROR($I57,0)&lt;=0)),"",ROW()-4),"")</f>
        <v/>
      </c>
      <c r="B58" s="26">
        <f>IF($A58="","",IFERROR(EDATE(Assumptions!$B$10,$A58-1),""))</f>
        <v/>
      </c>
      <c r="C58" s="7">
        <f>IF($A58="","",IF($A58=1,Assumptions!$B$7,IFERROR($I57,"")))</f>
        <v/>
      </c>
      <c r="D58" s="7">
        <f>IF($C58="","",IFERROR(MIN(Assumptions!$B$13,$C58+$C58*Assumptions!$B$8/12),""))</f>
        <v/>
      </c>
      <c r="E58" s="19" t="n"/>
      <c r="F58" s="7">
        <f>IF($C58="","",IFERROR(MIN(IF($E58="",IF(Assumptions!$B$11="",0,Assumptions!$B$11),$E58),MAX(0,$C58+$C58*Assumptions!$B$8/12-$D58)),""))</f>
        <v/>
      </c>
      <c r="G58" s="7">
        <f>IF($C58="","",IFERROR($C58*Assumptions!$B$8/12,""))</f>
        <v/>
      </c>
      <c r="H58" s="7">
        <f>IF($C58="","",IFERROR(MIN($C58,MAX(0,$D58-$G58)+$F58),""))</f>
        <v/>
      </c>
      <c r="I58" s="7">
        <f>IF($C58="","",IFERROR(MAX(0,$C58-$H58),""))</f>
        <v/>
      </c>
      <c r="J58" s="7">
        <f>IF($C58="","",IFERROR($D58+$F58,""))</f>
        <v/>
      </c>
      <c r="K58" s="23" t="n"/>
      <c r="L58" s="24" t="n"/>
    </row>
    <row r="59">
      <c r="A59" s="27">
        <f>IFERROR(IF(OR(Assumptions!$B$3="",Assumptions!$B$9="",ROW()-4&gt;Assumptions!$B$9,AND(ROW()&gt;5,IFERROR($I58,0)&lt;=0)),"",ROW()-4),"")</f>
        <v/>
      </c>
      <c r="B59" s="25">
        <f>IF($A59="","",IFERROR(EDATE(Assumptions!$B$10,$A59-1),""))</f>
        <v/>
      </c>
      <c r="C59" s="16">
        <f>IF($A59="","",IF($A59=1,Assumptions!$B$7,IFERROR($I58,"")))</f>
        <v/>
      </c>
      <c r="D59" s="16">
        <f>IF($C59="","",IFERROR(MIN(Assumptions!$B$13,$C59+$C59*Assumptions!$B$8/12),""))</f>
        <v/>
      </c>
      <c r="E59" s="19" t="n"/>
      <c r="F59" s="16">
        <f>IF($C59="","",IFERROR(MIN(IF($E59="",IF(Assumptions!$B$11="",0,Assumptions!$B$11),$E59),MAX(0,$C59+$C59*Assumptions!$B$8/12-$D59)),""))</f>
        <v/>
      </c>
      <c r="G59" s="16">
        <f>IF($C59="","",IFERROR($C59*Assumptions!$B$8/12,""))</f>
        <v/>
      </c>
      <c r="H59" s="16">
        <f>IF($C59="","",IFERROR(MIN($C59,MAX(0,$D59-$G59)+$F59),""))</f>
        <v/>
      </c>
      <c r="I59" s="16">
        <f>IF($C59="","",IFERROR(MAX(0,$C59-$H59),""))</f>
        <v/>
      </c>
      <c r="J59" s="16">
        <f>IF($C59="","",IFERROR($D59+$F59,""))</f>
        <v/>
      </c>
      <c r="K59" s="23" t="n"/>
      <c r="L59" s="24" t="n"/>
    </row>
    <row r="60">
      <c r="A60" s="28">
        <f>IFERROR(IF(OR(Assumptions!$B$3="",Assumptions!$B$9="",ROW()-4&gt;Assumptions!$B$9,AND(ROW()&gt;5,IFERROR($I59,0)&lt;=0)),"",ROW()-4),"")</f>
        <v/>
      </c>
      <c r="B60" s="26">
        <f>IF($A60="","",IFERROR(EDATE(Assumptions!$B$10,$A60-1),""))</f>
        <v/>
      </c>
      <c r="C60" s="7">
        <f>IF($A60="","",IF($A60=1,Assumptions!$B$7,IFERROR($I59,"")))</f>
        <v/>
      </c>
      <c r="D60" s="7">
        <f>IF($C60="","",IFERROR(MIN(Assumptions!$B$13,$C60+$C60*Assumptions!$B$8/12),""))</f>
        <v/>
      </c>
      <c r="E60" s="19" t="n"/>
      <c r="F60" s="7">
        <f>IF($C60="","",IFERROR(MIN(IF($E60="",IF(Assumptions!$B$11="",0,Assumptions!$B$11),$E60),MAX(0,$C60+$C60*Assumptions!$B$8/12-$D60)),""))</f>
        <v/>
      </c>
      <c r="G60" s="7">
        <f>IF($C60="","",IFERROR($C60*Assumptions!$B$8/12,""))</f>
        <v/>
      </c>
      <c r="H60" s="7">
        <f>IF($C60="","",IFERROR(MIN($C60,MAX(0,$D60-$G60)+$F60),""))</f>
        <v/>
      </c>
      <c r="I60" s="7">
        <f>IF($C60="","",IFERROR(MAX(0,$C60-$H60),""))</f>
        <v/>
      </c>
      <c r="J60" s="7">
        <f>IF($C60="","",IFERROR($D60+$F60,""))</f>
        <v/>
      </c>
      <c r="K60" s="23" t="n"/>
      <c r="L60" s="24" t="n"/>
    </row>
    <row r="61">
      <c r="A61" s="27">
        <f>IFERROR(IF(OR(Assumptions!$B$3="",Assumptions!$B$9="",ROW()-4&gt;Assumptions!$B$9,AND(ROW()&gt;5,IFERROR($I60,0)&lt;=0)),"",ROW()-4),"")</f>
        <v/>
      </c>
      <c r="B61" s="25">
        <f>IF($A61="","",IFERROR(EDATE(Assumptions!$B$10,$A61-1),""))</f>
        <v/>
      </c>
      <c r="C61" s="16">
        <f>IF($A61="","",IF($A61=1,Assumptions!$B$7,IFERROR($I60,"")))</f>
        <v/>
      </c>
      <c r="D61" s="16">
        <f>IF($C61="","",IFERROR(MIN(Assumptions!$B$13,$C61+$C61*Assumptions!$B$8/12),""))</f>
        <v/>
      </c>
      <c r="E61" s="19" t="n"/>
      <c r="F61" s="16">
        <f>IF($C61="","",IFERROR(MIN(IF($E61="",IF(Assumptions!$B$11="",0,Assumptions!$B$11),$E61),MAX(0,$C61+$C61*Assumptions!$B$8/12-$D61)),""))</f>
        <v/>
      </c>
      <c r="G61" s="16">
        <f>IF($C61="","",IFERROR($C61*Assumptions!$B$8/12,""))</f>
        <v/>
      </c>
      <c r="H61" s="16">
        <f>IF($C61="","",IFERROR(MIN($C61,MAX(0,$D61-$G61)+$F61),""))</f>
        <v/>
      </c>
      <c r="I61" s="16">
        <f>IF($C61="","",IFERROR(MAX(0,$C61-$H61),""))</f>
        <v/>
      </c>
      <c r="J61" s="16">
        <f>IF($C61="","",IFERROR($D61+$F61,""))</f>
        <v/>
      </c>
      <c r="K61" s="23" t="n"/>
      <c r="L61" s="24" t="n"/>
    </row>
    <row r="62">
      <c r="A62" s="28">
        <f>IFERROR(IF(OR(Assumptions!$B$3="",Assumptions!$B$9="",ROW()-4&gt;Assumptions!$B$9,AND(ROW()&gt;5,IFERROR($I61,0)&lt;=0)),"",ROW()-4),"")</f>
        <v/>
      </c>
      <c r="B62" s="26">
        <f>IF($A62="","",IFERROR(EDATE(Assumptions!$B$10,$A62-1),""))</f>
        <v/>
      </c>
      <c r="C62" s="7">
        <f>IF($A62="","",IF($A62=1,Assumptions!$B$7,IFERROR($I61,"")))</f>
        <v/>
      </c>
      <c r="D62" s="7">
        <f>IF($C62="","",IFERROR(MIN(Assumptions!$B$13,$C62+$C62*Assumptions!$B$8/12),""))</f>
        <v/>
      </c>
      <c r="E62" s="19" t="n"/>
      <c r="F62" s="7">
        <f>IF($C62="","",IFERROR(MIN(IF($E62="",IF(Assumptions!$B$11="",0,Assumptions!$B$11),$E62),MAX(0,$C62+$C62*Assumptions!$B$8/12-$D62)),""))</f>
        <v/>
      </c>
      <c r="G62" s="7">
        <f>IF($C62="","",IFERROR($C62*Assumptions!$B$8/12,""))</f>
        <v/>
      </c>
      <c r="H62" s="7">
        <f>IF($C62="","",IFERROR(MIN($C62,MAX(0,$D62-$G62)+$F62),""))</f>
        <v/>
      </c>
      <c r="I62" s="7">
        <f>IF($C62="","",IFERROR(MAX(0,$C62-$H62),""))</f>
        <v/>
      </c>
      <c r="J62" s="7">
        <f>IF($C62="","",IFERROR($D62+$F62,""))</f>
        <v/>
      </c>
      <c r="K62" s="23" t="n"/>
      <c r="L62" s="24" t="n"/>
    </row>
    <row r="63">
      <c r="A63" s="27">
        <f>IFERROR(IF(OR(Assumptions!$B$3="",Assumptions!$B$9="",ROW()-4&gt;Assumptions!$B$9,AND(ROW()&gt;5,IFERROR($I62,0)&lt;=0)),"",ROW()-4),"")</f>
        <v/>
      </c>
      <c r="B63" s="25">
        <f>IF($A63="","",IFERROR(EDATE(Assumptions!$B$10,$A63-1),""))</f>
        <v/>
      </c>
      <c r="C63" s="16">
        <f>IF($A63="","",IF($A63=1,Assumptions!$B$7,IFERROR($I62,"")))</f>
        <v/>
      </c>
      <c r="D63" s="16">
        <f>IF($C63="","",IFERROR(MIN(Assumptions!$B$13,$C63+$C63*Assumptions!$B$8/12),""))</f>
        <v/>
      </c>
      <c r="E63" s="19" t="n"/>
      <c r="F63" s="16">
        <f>IF($C63="","",IFERROR(MIN(IF($E63="",IF(Assumptions!$B$11="",0,Assumptions!$B$11),$E63),MAX(0,$C63+$C63*Assumptions!$B$8/12-$D63)),""))</f>
        <v/>
      </c>
      <c r="G63" s="16">
        <f>IF($C63="","",IFERROR($C63*Assumptions!$B$8/12,""))</f>
        <v/>
      </c>
      <c r="H63" s="16">
        <f>IF($C63="","",IFERROR(MIN($C63,MAX(0,$D63-$G63)+$F63),""))</f>
        <v/>
      </c>
      <c r="I63" s="16">
        <f>IF($C63="","",IFERROR(MAX(0,$C63-$H63),""))</f>
        <v/>
      </c>
      <c r="J63" s="16">
        <f>IF($C63="","",IFERROR($D63+$F63,""))</f>
        <v/>
      </c>
      <c r="K63" s="23" t="n"/>
      <c r="L63" s="24" t="n"/>
    </row>
    <row r="64">
      <c r="A64" s="28">
        <f>IFERROR(IF(OR(Assumptions!$B$3="",Assumptions!$B$9="",ROW()-4&gt;Assumptions!$B$9,AND(ROW()&gt;5,IFERROR($I63,0)&lt;=0)),"",ROW()-4),"")</f>
        <v/>
      </c>
      <c r="B64" s="26">
        <f>IF($A64="","",IFERROR(EDATE(Assumptions!$B$10,$A64-1),""))</f>
        <v/>
      </c>
      <c r="C64" s="7">
        <f>IF($A64="","",IF($A64=1,Assumptions!$B$7,IFERROR($I63,"")))</f>
        <v/>
      </c>
      <c r="D64" s="7">
        <f>IF($C64="","",IFERROR(MIN(Assumptions!$B$13,$C64+$C64*Assumptions!$B$8/12),""))</f>
        <v/>
      </c>
      <c r="E64" s="19" t="n"/>
      <c r="F64" s="7">
        <f>IF($C64="","",IFERROR(MIN(IF($E64="",IF(Assumptions!$B$11="",0,Assumptions!$B$11),$E64),MAX(0,$C64+$C64*Assumptions!$B$8/12-$D64)),""))</f>
        <v/>
      </c>
      <c r="G64" s="7">
        <f>IF($C64="","",IFERROR($C64*Assumptions!$B$8/12,""))</f>
        <v/>
      </c>
      <c r="H64" s="7">
        <f>IF($C64="","",IFERROR(MIN($C64,MAX(0,$D64-$G64)+$F64),""))</f>
        <v/>
      </c>
      <c r="I64" s="7">
        <f>IF($C64="","",IFERROR(MAX(0,$C64-$H64),""))</f>
        <v/>
      </c>
      <c r="J64" s="7">
        <f>IF($C64="","",IFERROR($D64+$F64,""))</f>
        <v/>
      </c>
      <c r="K64" s="23" t="n"/>
      <c r="L64" s="24" t="n"/>
    </row>
    <row r="65">
      <c r="A65" s="27">
        <f>IFERROR(IF(OR(Assumptions!$B$3="",Assumptions!$B$9="",ROW()-4&gt;Assumptions!$B$9,AND(ROW()&gt;5,IFERROR($I64,0)&lt;=0)),"",ROW()-4),"")</f>
        <v/>
      </c>
      <c r="B65" s="25">
        <f>IF($A65="","",IFERROR(EDATE(Assumptions!$B$10,$A65-1),""))</f>
        <v/>
      </c>
      <c r="C65" s="16">
        <f>IF($A65="","",IF($A65=1,Assumptions!$B$7,IFERROR($I64,"")))</f>
        <v/>
      </c>
      <c r="D65" s="16">
        <f>IF($C65="","",IFERROR(MIN(Assumptions!$B$13,$C65+$C65*Assumptions!$B$8/12),""))</f>
        <v/>
      </c>
      <c r="E65" s="19" t="n"/>
      <c r="F65" s="16">
        <f>IF($C65="","",IFERROR(MIN(IF($E65="",IF(Assumptions!$B$11="",0,Assumptions!$B$11),$E65),MAX(0,$C65+$C65*Assumptions!$B$8/12-$D65)),""))</f>
        <v/>
      </c>
      <c r="G65" s="16">
        <f>IF($C65="","",IFERROR($C65*Assumptions!$B$8/12,""))</f>
        <v/>
      </c>
      <c r="H65" s="16">
        <f>IF($C65="","",IFERROR(MIN($C65,MAX(0,$D65-$G65)+$F65),""))</f>
        <v/>
      </c>
      <c r="I65" s="16">
        <f>IF($C65="","",IFERROR(MAX(0,$C65-$H65),""))</f>
        <v/>
      </c>
      <c r="J65" s="16">
        <f>IF($C65="","",IFERROR($D65+$F65,""))</f>
        <v/>
      </c>
      <c r="K65" s="23" t="n"/>
      <c r="L65" s="24" t="n"/>
    </row>
    <row r="66">
      <c r="A66" s="28">
        <f>IFERROR(IF(OR(Assumptions!$B$3="",Assumptions!$B$9="",ROW()-4&gt;Assumptions!$B$9,AND(ROW()&gt;5,IFERROR($I65,0)&lt;=0)),"",ROW()-4),"")</f>
        <v/>
      </c>
      <c r="B66" s="26">
        <f>IF($A66="","",IFERROR(EDATE(Assumptions!$B$10,$A66-1),""))</f>
        <v/>
      </c>
      <c r="C66" s="7">
        <f>IF($A66="","",IF($A66=1,Assumptions!$B$7,IFERROR($I65,"")))</f>
        <v/>
      </c>
      <c r="D66" s="7">
        <f>IF($C66="","",IFERROR(MIN(Assumptions!$B$13,$C66+$C66*Assumptions!$B$8/12),""))</f>
        <v/>
      </c>
      <c r="E66" s="19" t="n"/>
      <c r="F66" s="7">
        <f>IF($C66="","",IFERROR(MIN(IF($E66="",IF(Assumptions!$B$11="",0,Assumptions!$B$11),$E66),MAX(0,$C66+$C66*Assumptions!$B$8/12-$D66)),""))</f>
        <v/>
      </c>
      <c r="G66" s="7">
        <f>IF($C66="","",IFERROR($C66*Assumptions!$B$8/12,""))</f>
        <v/>
      </c>
      <c r="H66" s="7">
        <f>IF($C66="","",IFERROR(MIN($C66,MAX(0,$D66-$G66)+$F66),""))</f>
        <v/>
      </c>
      <c r="I66" s="7">
        <f>IF($C66="","",IFERROR(MAX(0,$C66-$H66),""))</f>
        <v/>
      </c>
      <c r="J66" s="7">
        <f>IF($C66="","",IFERROR($D66+$F66,""))</f>
        <v/>
      </c>
      <c r="K66" s="23" t="n"/>
      <c r="L66" s="24" t="n"/>
    </row>
    <row r="67">
      <c r="A67" s="27">
        <f>IFERROR(IF(OR(Assumptions!$B$3="",Assumptions!$B$9="",ROW()-4&gt;Assumptions!$B$9,AND(ROW()&gt;5,IFERROR($I66,0)&lt;=0)),"",ROW()-4),"")</f>
        <v/>
      </c>
      <c r="B67" s="25">
        <f>IF($A67="","",IFERROR(EDATE(Assumptions!$B$10,$A67-1),""))</f>
        <v/>
      </c>
      <c r="C67" s="16">
        <f>IF($A67="","",IF($A67=1,Assumptions!$B$7,IFERROR($I66,"")))</f>
        <v/>
      </c>
      <c r="D67" s="16">
        <f>IF($C67="","",IFERROR(MIN(Assumptions!$B$13,$C67+$C67*Assumptions!$B$8/12),""))</f>
        <v/>
      </c>
      <c r="E67" s="19" t="n"/>
      <c r="F67" s="16">
        <f>IF($C67="","",IFERROR(MIN(IF($E67="",IF(Assumptions!$B$11="",0,Assumptions!$B$11),$E67),MAX(0,$C67+$C67*Assumptions!$B$8/12-$D67)),""))</f>
        <v/>
      </c>
      <c r="G67" s="16">
        <f>IF($C67="","",IFERROR($C67*Assumptions!$B$8/12,""))</f>
        <v/>
      </c>
      <c r="H67" s="16">
        <f>IF($C67="","",IFERROR(MIN($C67,MAX(0,$D67-$G67)+$F67),""))</f>
        <v/>
      </c>
      <c r="I67" s="16">
        <f>IF($C67="","",IFERROR(MAX(0,$C67-$H67),""))</f>
        <v/>
      </c>
      <c r="J67" s="16">
        <f>IF($C67="","",IFERROR($D67+$F67,""))</f>
        <v/>
      </c>
      <c r="K67" s="23" t="n"/>
      <c r="L67" s="24" t="n"/>
    </row>
    <row r="68">
      <c r="A68" s="28">
        <f>IFERROR(IF(OR(Assumptions!$B$3="",Assumptions!$B$9="",ROW()-4&gt;Assumptions!$B$9,AND(ROW()&gt;5,IFERROR($I67,0)&lt;=0)),"",ROW()-4),"")</f>
        <v/>
      </c>
      <c r="B68" s="26">
        <f>IF($A68="","",IFERROR(EDATE(Assumptions!$B$10,$A68-1),""))</f>
        <v/>
      </c>
      <c r="C68" s="7">
        <f>IF($A68="","",IF($A68=1,Assumptions!$B$7,IFERROR($I67,"")))</f>
        <v/>
      </c>
      <c r="D68" s="7">
        <f>IF($C68="","",IFERROR(MIN(Assumptions!$B$13,$C68+$C68*Assumptions!$B$8/12),""))</f>
        <v/>
      </c>
      <c r="E68" s="19" t="n"/>
      <c r="F68" s="7">
        <f>IF($C68="","",IFERROR(MIN(IF($E68="",IF(Assumptions!$B$11="",0,Assumptions!$B$11),$E68),MAX(0,$C68+$C68*Assumptions!$B$8/12-$D68)),""))</f>
        <v/>
      </c>
      <c r="G68" s="7">
        <f>IF($C68="","",IFERROR($C68*Assumptions!$B$8/12,""))</f>
        <v/>
      </c>
      <c r="H68" s="7">
        <f>IF($C68="","",IFERROR(MIN($C68,MAX(0,$D68-$G68)+$F68),""))</f>
        <v/>
      </c>
      <c r="I68" s="7">
        <f>IF($C68="","",IFERROR(MAX(0,$C68-$H68),""))</f>
        <v/>
      </c>
      <c r="J68" s="7">
        <f>IF($C68="","",IFERROR($D68+$F68,""))</f>
        <v/>
      </c>
      <c r="K68" s="23" t="n"/>
      <c r="L68" s="24" t="n"/>
    </row>
    <row r="69">
      <c r="A69" s="27">
        <f>IFERROR(IF(OR(Assumptions!$B$3="",Assumptions!$B$9="",ROW()-4&gt;Assumptions!$B$9,AND(ROW()&gt;5,IFERROR($I68,0)&lt;=0)),"",ROW()-4),"")</f>
        <v/>
      </c>
      <c r="B69" s="25">
        <f>IF($A69="","",IFERROR(EDATE(Assumptions!$B$10,$A69-1),""))</f>
        <v/>
      </c>
      <c r="C69" s="16">
        <f>IF($A69="","",IF($A69=1,Assumptions!$B$7,IFERROR($I68,"")))</f>
        <v/>
      </c>
      <c r="D69" s="16">
        <f>IF($C69="","",IFERROR(MIN(Assumptions!$B$13,$C69+$C69*Assumptions!$B$8/12),""))</f>
        <v/>
      </c>
      <c r="E69" s="19" t="n"/>
      <c r="F69" s="16">
        <f>IF($C69="","",IFERROR(MIN(IF($E69="",IF(Assumptions!$B$11="",0,Assumptions!$B$11),$E69),MAX(0,$C69+$C69*Assumptions!$B$8/12-$D69)),""))</f>
        <v/>
      </c>
      <c r="G69" s="16">
        <f>IF($C69="","",IFERROR($C69*Assumptions!$B$8/12,""))</f>
        <v/>
      </c>
      <c r="H69" s="16">
        <f>IF($C69="","",IFERROR(MIN($C69,MAX(0,$D69-$G69)+$F69),""))</f>
        <v/>
      </c>
      <c r="I69" s="16">
        <f>IF($C69="","",IFERROR(MAX(0,$C69-$H69),""))</f>
        <v/>
      </c>
      <c r="J69" s="16">
        <f>IF($C69="","",IFERROR($D69+$F69,""))</f>
        <v/>
      </c>
      <c r="K69" s="23" t="n"/>
      <c r="L69" s="24" t="n"/>
    </row>
    <row r="70">
      <c r="A70" s="28">
        <f>IFERROR(IF(OR(Assumptions!$B$3="",Assumptions!$B$9="",ROW()-4&gt;Assumptions!$B$9,AND(ROW()&gt;5,IFERROR($I69,0)&lt;=0)),"",ROW()-4),"")</f>
        <v/>
      </c>
      <c r="B70" s="26">
        <f>IF($A70="","",IFERROR(EDATE(Assumptions!$B$10,$A70-1),""))</f>
        <v/>
      </c>
      <c r="C70" s="7">
        <f>IF($A70="","",IF($A70=1,Assumptions!$B$7,IFERROR($I69,"")))</f>
        <v/>
      </c>
      <c r="D70" s="7">
        <f>IF($C70="","",IFERROR(MIN(Assumptions!$B$13,$C70+$C70*Assumptions!$B$8/12),""))</f>
        <v/>
      </c>
      <c r="E70" s="19" t="n"/>
      <c r="F70" s="7">
        <f>IF($C70="","",IFERROR(MIN(IF($E70="",IF(Assumptions!$B$11="",0,Assumptions!$B$11),$E70),MAX(0,$C70+$C70*Assumptions!$B$8/12-$D70)),""))</f>
        <v/>
      </c>
      <c r="G70" s="7">
        <f>IF($C70="","",IFERROR($C70*Assumptions!$B$8/12,""))</f>
        <v/>
      </c>
      <c r="H70" s="7">
        <f>IF($C70="","",IFERROR(MIN($C70,MAX(0,$D70-$G70)+$F70),""))</f>
        <v/>
      </c>
      <c r="I70" s="7">
        <f>IF($C70="","",IFERROR(MAX(0,$C70-$H70),""))</f>
        <v/>
      </c>
      <c r="J70" s="7">
        <f>IF($C70="","",IFERROR($D70+$F70,""))</f>
        <v/>
      </c>
      <c r="K70" s="23" t="n"/>
      <c r="L70" s="24" t="n"/>
    </row>
    <row r="71">
      <c r="A71" s="27">
        <f>IFERROR(IF(OR(Assumptions!$B$3="",Assumptions!$B$9="",ROW()-4&gt;Assumptions!$B$9,AND(ROW()&gt;5,IFERROR($I70,0)&lt;=0)),"",ROW()-4),"")</f>
        <v/>
      </c>
      <c r="B71" s="25">
        <f>IF($A71="","",IFERROR(EDATE(Assumptions!$B$10,$A71-1),""))</f>
        <v/>
      </c>
      <c r="C71" s="16">
        <f>IF($A71="","",IF($A71=1,Assumptions!$B$7,IFERROR($I70,"")))</f>
        <v/>
      </c>
      <c r="D71" s="16">
        <f>IF($C71="","",IFERROR(MIN(Assumptions!$B$13,$C71+$C71*Assumptions!$B$8/12),""))</f>
        <v/>
      </c>
      <c r="E71" s="19" t="n"/>
      <c r="F71" s="16">
        <f>IF($C71="","",IFERROR(MIN(IF($E71="",IF(Assumptions!$B$11="",0,Assumptions!$B$11),$E71),MAX(0,$C71+$C71*Assumptions!$B$8/12-$D71)),""))</f>
        <v/>
      </c>
      <c r="G71" s="16">
        <f>IF($C71="","",IFERROR($C71*Assumptions!$B$8/12,""))</f>
        <v/>
      </c>
      <c r="H71" s="16">
        <f>IF($C71="","",IFERROR(MIN($C71,MAX(0,$D71-$G71)+$F71),""))</f>
        <v/>
      </c>
      <c r="I71" s="16">
        <f>IF($C71="","",IFERROR(MAX(0,$C71-$H71),""))</f>
        <v/>
      </c>
      <c r="J71" s="16">
        <f>IF($C71="","",IFERROR($D71+$F71,""))</f>
        <v/>
      </c>
      <c r="K71" s="23" t="n"/>
      <c r="L71" s="24" t="n"/>
    </row>
    <row r="72">
      <c r="A72" s="28">
        <f>IFERROR(IF(OR(Assumptions!$B$3="",Assumptions!$B$9="",ROW()-4&gt;Assumptions!$B$9,AND(ROW()&gt;5,IFERROR($I71,0)&lt;=0)),"",ROW()-4),"")</f>
        <v/>
      </c>
      <c r="B72" s="26">
        <f>IF($A72="","",IFERROR(EDATE(Assumptions!$B$10,$A72-1),""))</f>
        <v/>
      </c>
      <c r="C72" s="7">
        <f>IF($A72="","",IF($A72=1,Assumptions!$B$7,IFERROR($I71,"")))</f>
        <v/>
      </c>
      <c r="D72" s="7">
        <f>IF($C72="","",IFERROR(MIN(Assumptions!$B$13,$C72+$C72*Assumptions!$B$8/12),""))</f>
        <v/>
      </c>
      <c r="E72" s="19" t="n"/>
      <c r="F72" s="7">
        <f>IF($C72="","",IFERROR(MIN(IF($E72="",IF(Assumptions!$B$11="",0,Assumptions!$B$11),$E72),MAX(0,$C72+$C72*Assumptions!$B$8/12-$D72)),""))</f>
        <v/>
      </c>
      <c r="G72" s="7">
        <f>IF($C72="","",IFERROR($C72*Assumptions!$B$8/12,""))</f>
        <v/>
      </c>
      <c r="H72" s="7">
        <f>IF($C72="","",IFERROR(MIN($C72,MAX(0,$D72-$G72)+$F72),""))</f>
        <v/>
      </c>
      <c r="I72" s="7">
        <f>IF($C72="","",IFERROR(MAX(0,$C72-$H72),""))</f>
        <v/>
      </c>
      <c r="J72" s="7">
        <f>IF($C72="","",IFERROR($D72+$F72,""))</f>
        <v/>
      </c>
      <c r="K72" s="23" t="n"/>
      <c r="L72" s="24" t="n"/>
    </row>
    <row r="73">
      <c r="A73" s="27">
        <f>IFERROR(IF(OR(Assumptions!$B$3="",Assumptions!$B$9="",ROW()-4&gt;Assumptions!$B$9,AND(ROW()&gt;5,IFERROR($I72,0)&lt;=0)),"",ROW()-4),"")</f>
        <v/>
      </c>
      <c r="B73" s="25">
        <f>IF($A73="","",IFERROR(EDATE(Assumptions!$B$10,$A73-1),""))</f>
        <v/>
      </c>
      <c r="C73" s="16">
        <f>IF($A73="","",IF($A73=1,Assumptions!$B$7,IFERROR($I72,"")))</f>
        <v/>
      </c>
      <c r="D73" s="16">
        <f>IF($C73="","",IFERROR(MIN(Assumptions!$B$13,$C73+$C73*Assumptions!$B$8/12),""))</f>
        <v/>
      </c>
      <c r="E73" s="19" t="n"/>
      <c r="F73" s="16">
        <f>IF($C73="","",IFERROR(MIN(IF($E73="",IF(Assumptions!$B$11="",0,Assumptions!$B$11),$E73),MAX(0,$C73+$C73*Assumptions!$B$8/12-$D73)),""))</f>
        <v/>
      </c>
      <c r="G73" s="16">
        <f>IF($C73="","",IFERROR($C73*Assumptions!$B$8/12,""))</f>
        <v/>
      </c>
      <c r="H73" s="16">
        <f>IF($C73="","",IFERROR(MIN($C73,MAX(0,$D73-$G73)+$F73),""))</f>
        <v/>
      </c>
      <c r="I73" s="16">
        <f>IF($C73="","",IFERROR(MAX(0,$C73-$H73),""))</f>
        <v/>
      </c>
      <c r="J73" s="16">
        <f>IF($C73="","",IFERROR($D73+$F73,""))</f>
        <v/>
      </c>
      <c r="K73" s="23" t="n"/>
      <c r="L73" s="24" t="n"/>
    </row>
    <row r="74">
      <c r="A74" s="28">
        <f>IFERROR(IF(OR(Assumptions!$B$3="",Assumptions!$B$9="",ROW()-4&gt;Assumptions!$B$9,AND(ROW()&gt;5,IFERROR($I73,0)&lt;=0)),"",ROW()-4),"")</f>
        <v/>
      </c>
      <c r="B74" s="26">
        <f>IF($A74="","",IFERROR(EDATE(Assumptions!$B$10,$A74-1),""))</f>
        <v/>
      </c>
      <c r="C74" s="7">
        <f>IF($A74="","",IF($A74=1,Assumptions!$B$7,IFERROR($I73,"")))</f>
        <v/>
      </c>
      <c r="D74" s="7">
        <f>IF($C74="","",IFERROR(MIN(Assumptions!$B$13,$C74+$C74*Assumptions!$B$8/12),""))</f>
        <v/>
      </c>
      <c r="E74" s="19" t="n"/>
      <c r="F74" s="7">
        <f>IF($C74="","",IFERROR(MIN(IF($E74="",IF(Assumptions!$B$11="",0,Assumptions!$B$11),$E74),MAX(0,$C74+$C74*Assumptions!$B$8/12-$D74)),""))</f>
        <v/>
      </c>
      <c r="G74" s="7">
        <f>IF($C74="","",IFERROR($C74*Assumptions!$B$8/12,""))</f>
        <v/>
      </c>
      <c r="H74" s="7">
        <f>IF($C74="","",IFERROR(MIN($C74,MAX(0,$D74-$G74)+$F74),""))</f>
        <v/>
      </c>
      <c r="I74" s="7">
        <f>IF($C74="","",IFERROR(MAX(0,$C74-$H74),""))</f>
        <v/>
      </c>
      <c r="J74" s="7">
        <f>IF($C74="","",IFERROR($D74+$F74,""))</f>
        <v/>
      </c>
      <c r="K74" s="23" t="n"/>
      <c r="L74" s="24" t="n"/>
    </row>
    <row r="75">
      <c r="A75" s="27">
        <f>IFERROR(IF(OR(Assumptions!$B$3="",Assumptions!$B$9="",ROW()-4&gt;Assumptions!$B$9,AND(ROW()&gt;5,IFERROR($I74,0)&lt;=0)),"",ROW()-4),"")</f>
        <v/>
      </c>
      <c r="B75" s="25">
        <f>IF($A75="","",IFERROR(EDATE(Assumptions!$B$10,$A75-1),""))</f>
        <v/>
      </c>
      <c r="C75" s="16">
        <f>IF($A75="","",IF($A75=1,Assumptions!$B$7,IFERROR($I74,"")))</f>
        <v/>
      </c>
      <c r="D75" s="16">
        <f>IF($C75="","",IFERROR(MIN(Assumptions!$B$13,$C75+$C75*Assumptions!$B$8/12),""))</f>
        <v/>
      </c>
      <c r="E75" s="19" t="n"/>
      <c r="F75" s="16">
        <f>IF($C75="","",IFERROR(MIN(IF($E75="",IF(Assumptions!$B$11="",0,Assumptions!$B$11),$E75),MAX(0,$C75+$C75*Assumptions!$B$8/12-$D75)),""))</f>
        <v/>
      </c>
      <c r="G75" s="16">
        <f>IF($C75="","",IFERROR($C75*Assumptions!$B$8/12,""))</f>
        <v/>
      </c>
      <c r="H75" s="16">
        <f>IF($C75="","",IFERROR(MIN($C75,MAX(0,$D75-$G75)+$F75),""))</f>
        <v/>
      </c>
      <c r="I75" s="16">
        <f>IF($C75="","",IFERROR(MAX(0,$C75-$H75),""))</f>
        <v/>
      </c>
      <c r="J75" s="16">
        <f>IF($C75="","",IFERROR($D75+$F75,""))</f>
        <v/>
      </c>
      <c r="K75" s="23" t="n"/>
      <c r="L75" s="24" t="n"/>
    </row>
    <row r="76">
      <c r="A76" s="28">
        <f>IFERROR(IF(OR(Assumptions!$B$3="",Assumptions!$B$9="",ROW()-4&gt;Assumptions!$B$9,AND(ROW()&gt;5,IFERROR($I75,0)&lt;=0)),"",ROW()-4),"")</f>
        <v/>
      </c>
      <c r="B76" s="26">
        <f>IF($A76="","",IFERROR(EDATE(Assumptions!$B$10,$A76-1),""))</f>
        <v/>
      </c>
      <c r="C76" s="7">
        <f>IF($A76="","",IF($A76=1,Assumptions!$B$7,IFERROR($I75,"")))</f>
        <v/>
      </c>
      <c r="D76" s="7">
        <f>IF($C76="","",IFERROR(MIN(Assumptions!$B$13,$C76+$C76*Assumptions!$B$8/12),""))</f>
        <v/>
      </c>
      <c r="E76" s="19" t="n"/>
      <c r="F76" s="7">
        <f>IF($C76="","",IFERROR(MIN(IF($E76="",IF(Assumptions!$B$11="",0,Assumptions!$B$11),$E76),MAX(0,$C76+$C76*Assumptions!$B$8/12-$D76)),""))</f>
        <v/>
      </c>
      <c r="G76" s="7">
        <f>IF($C76="","",IFERROR($C76*Assumptions!$B$8/12,""))</f>
        <v/>
      </c>
      <c r="H76" s="7">
        <f>IF($C76="","",IFERROR(MIN($C76,MAX(0,$D76-$G76)+$F76),""))</f>
        <v/>
      </c>
      <c r="I76" s="7">
        <f>IF($C76="","",IFERROR(MAX(0,$C76-$H76),""))</f>
        <v/>
      </c>
      <c r="J76" s="7">
        <f>IF($C76="","",IFERROR($D76+$F76,""))</f>
        <v/>
      </c>
      <c r="K76" s="23" t="n"/>
      <c r="L76" s="24" t="n"/>
    </row>
    <row r="77">
      <c r="A77" s="27">
        <f>IFERROR(IF(OR(Assumptions!$B$3="",Assumptions!$B$9="",ROW()-4&gt;Assumptions!$B$9,AND(ROW()&gt;5,IFERROR($I76,0)&lt;=0)),"",ROW()-4),"")</f>
        <v/>
      </c>
      <c r="B77" s="25">
        <f>IF($A77="","",IFERROR(EDATE(Assumptions!$B$10,$A77-1),""))</f>
        <v/>
      </c>
      <c r="C77" s="16">
        <f>IF($A77="","",IF($A77=1,Assumptions!$B$7,IFERROR($I76,"")))</f>
        <v/>
      </c>
      <c r="D77" s="16">
        <f>IF($C77="","",IFERROR(MIN(Assumptions!$B$13,$C77+$C77*Assumptions!$B$8/12),""))</f>
        <v/>
      </c>
      <c r="E77" s="19" t="n"/>
      <c r="F77" s="16">
        <f>IF($C77="","",IFERROR(MIN(IF($E77="",IF(Assumptions!$B$11="",0,Assumptions!$B$11),$E77),MAX(0,$C77+$C77*Assumptions!$B$8/12-$D77)),""))</f>
        <v/>
      </c>
      <c r="G77" s="16">
        <f>IF($C77="","",IFERROR($C77*Assumptions!$B$8/12,""))</f>
        <v/>
      </c>
      <c r="H77" s="16">
        <f>IF($C77="","",IFERROR(MIN($C77,MAX(0,$D77-$G77)+$F77),""))</f>
        <v/>
      </c>
      <c r="I77" s="16">
        <f>IF($C77="","",IFERROR(MAX(0,$C77-$H77),""))</f>
        <v/>
      </c>
      <c r="J77" s="16">
        <f>IF($C77="","",IFERROR($D77+$F77,""))</f>
        <v/>
      </c>
      <c r="K77" s="23" t="n"/>
      <c r="L77" s="24" t="n"/>
    </row>
    <row r="78">
      <c r="A78" s="28">
        <f>IFERROR(IF(OR(Assumptions!$B$3="",Assumptions!$B$9="",ROW()-4&gt;Assumptions!$B$9,AND(ROW()&gt;5,IFERROR($I77,0)&lt;=0)),"",ROW()-4),"")</f>
        <v/>
      </c>
      <c r="B78" s="26">
        <f>IF($A78="","",IFERROR(EDATE(Assumptions!$B$10,$A78-1),""))</f>
        <v/>
      </c>
      <c r="C78" s="7">
        <f>IF($A78="","",IF($A78=1,Assumptions!$B$7,IFERROR($I77,"")))</f>
        <v/>
      </c>
      <c r="D78" s="7">
        <f>IF($C78="","",IFERROR(MIN(Assumptions!$B$13,$C78+$C78*Assumptions!$B$8/12),""))</f>
        <v/>
      </c>
      <c r="E78" s="19" t="n"/>
      <c r="F78" s="7">
        <f>IF($C78="","",IFERROR(MIN(IF($E78="",IF(Assumptions!$B$11="",0,Assumptions!$B$11),$E78),MAX(0,$C78+$C78*Assumptions!$B$8/12-$D78)),""))</f>
        <v/>
      </c>
      <c r="G78" s="7">
        <f>IF($C78="","",IFERROR($C78*Assumptions!$B$8/12,""))</f>
        <v/>
      </c>
      <c r="H78" s="7">
        <f>IF($C78="","",IFERROR(MIN($C78,MAX(0,$D78-$G78)+$F78),""))</f>
        <v/>
      </c>
      <c r="I78" s="7">
        <f>IF($C78="","",IFERROR(MAX(0,$C78-$H78),""))</f>
        <v/>
      </c>
      <c r="J78" s="7">
        <f>IF($C78="","",IFERROR($D78+$F78,""))</f>
        <v/>
      </c>
      <c r="K78" s="23" t="n"/>
      <c r="L78" s="24" t="n"/>
    </row>
    <row r="79">
      <c r="A79" s="27">
        <f>IFERROR(IF(OR(Assumptions!$B$3="",Assumptions!$B$9="",ROW()-4&gt;Assumptions!$B$9,AND(ROW()&gt;5,IFERROR($I78,0)&lt;=0)),"",ROW()-4),"")</f>
        <v/>
      </c>
      <c r="B79" s="25">
        <f>IF($A79="","",IFERROR(EDATE(Assumptions!$B$10,$A79-1),""))</f>
        <v/>
      </c>
      <c r="C79" s="16">
        <f>IF($A79="","",IF($A79=1,Assumptions!$B$7,IFERROR($I78,"")))</f>
        <v/>
      </c>
      <c r="D79" s="16">
        <f>IF($C79="","",IFERROR(MIN(Assumptions!$B$13,$C79+$C79*Assumptions!$B$8/12),""))</f>
        <v/>
      </c>
      <c r="E79" s="19" t="n"/>
      <c r="F79" s="16">
        <f>IF($C79="","",IFERROR(MIN(IF($E79="",IF(Assumptions!$B$11="",0,Assumptions!$B$11),$E79),MAX(0,$C79+$C79*Assumptions!$B$8/12-$D79)),""))</f>
        <v/>
      </c>
      <c r="G79" s="16">
        <f>IF($C79="","",IFERROR($C79*Assumptions!$B$8/12,""))</f>
        <v/>
      </c>
      <c r="H79" s="16">
        <f>IF($C79="","",IFERROR(MIN($C79,MAX(0,$D79-$G79)+$F79),""))</f>
        <v/>
      </c>
      <c r="I79" s="16">
        <f>IF($C79="","",IFERROR(MAX(0,$C79-$H79),""))</f>
        <v/>
      </c>
      <c r="J79" s="16">
        <f>IF($C79="","",IFERROR($D79+$F79,""))</f>
        <v/>
      </c>
      <c r="K79" s="23" t="n"/>
      <c r="L79" s="24" t="n"/>
    </row>
    <row r="80">
      <c r="A80" s="28">
        <f>IFERROR(IF(OR(Assumptions!$B$3="",Assumptions!$B$9="",ROW()-4&gt;Assumptions!$B$9,AND(ROW()&gt;5,IFERROR($I79,0)&lt;=0)),"",ROW()-4),"")</f>
        <v/>
      </c>
      <c r="B80" s="26">
        <f>IF($A80="","",IFERROR(EDATE(Assumptions!$B$10,$A80-1),""))</f>
        <v/>
      </c>
      <c r="C80" s="7">
        <f>IF($A80="","",IF($A80=1,Assumptions!$B$7,IFERROR($I79,"")))</f>
        <v/>
      </c>
      <c r="D80" s="7">
        <f>IF($C80="","",IFERROR(MIN(Assumptions!$B$13,$C80+$C80*Assumptions!$B$8/12),""))</f>
        <v/>
      </c>
      <c r="E80" s="19" t="n"/>
      <c r="F80" s="7">
        <f>IF($C80="","",IFERROR(MIN(IF($E80="",IF(Assumptions!$B$11="",0,Assumptions!$B$11),$E80),MAX(0,$C80+$C80*Assumptions!$B$8/12-$D80)),""))</f>
        <v/>
      </c>
      <c r="G80" s="7">
        <f>IF($C80="","",IFERROR($C80*Assumptions!$B$8/12,""))</f>
        <v/>
      </c>
      <c r="H80" s="7">
        <f>IF($C80="","",IFERROR(MIN($C80,MAX(0,$D80-$G80)+$F80),""))</f>
        <v/>
      </c>
      <c r="I80" s="7">
        <f>IF($C80="","",IFERROR(MAX(0,$C80-$H80),""))</f>
        <v/>
      </c>
      <c r="J80" s="7">
        <f>IF($C80="","",IFERROR($D80+$F80,""))</f>
        <v/>
      </c>
      <c r="K80" s="23" t="n"/>
      <c r="L80" s="24" t="n"/>
    </row>
    <row r="81">
      <c r="A81" s="27">
        <f>IFERROR(IF(OR(Assumptions!$B$3="",Assumptions!$B$9="",ROW()-4&gt;Assumptions!$B$9,AND(ROW()&gt;5,IFERROR($I80,0)&lt;=0)),"",ROW()-4),"")</f>
        <v/>
      </c>
      <c r="B81" s="25">
        <f>IF($A81="","",IFERROR(EDATE(Assumptions!$B$10,$A81-1),""))</f>
        <v/>
      </c>
      <c r="C81" s="16">
        <f>IF($A81="","",IF($A81=1,Assumptions!$B$7,IFERROR($I80,"")))</f>
        <v/>
      </c>
      <c r="D81" s="16">
        <f>IF($C81="","",IFERROR(MIN(Assumptions!$B$13,$C81+$C81*Assumptions!$B$8/12),""))</f>
        <v/>
      </c>
      <c r="E81" s="19" t="n"/>
      <c r="F81" s="16">
        <f>IF($C81="","",IFERROR(MIN(IF($E81="",IF(Assumptions!$B$11="",0,Assumptions!$B$11),$E81),MAX(0,$C81+$C81*Assumptions!$B$8/12-$D81)),""))</f>
        <v/>
      </c>
      <c r="G81" s="16">
        <f>IF($C81="","",IFERROR($C81*Assumptions!$B$8/12,""))</f>
        <v/>
      </c>
      <c r="H81" s="16">
        <f>IF($C81="","",IFERROR(MIN($C81,MAX(0,$D81-$G81)+$F81),""))</f>
        <v/>
      </c>
      <c r="I81" s="16">
        <f>IF($C81="","",IFERROR(MAX(0,$C81-$H81),""))</f>
        <v/>
      </c>
      <c r="J81" s="16">
        <f>IF($C81="","",IFERROR($D81+$F81,""))</f>
        <v/>
      </c>
      <c r="K81" s="23" t="n"/>
      <c r="L81" s="24" t="n"/>
    </row>
    <row r="82">
      <c r="A82" s="28">
        <f>IFERROR(IF(OR(Assumptions!$B$3="",Assumptions!$B$9="",ROW()-4&gt;Assumptions!$B$9,AND(ROW()&gt;5,IFERROR($I81,0)&lt;=0)),"",ROW()-4),"")</f>
        <v/>
      </c>
      <c r="B82" s="26">
        <f>IF($A82="","",IFERROR(EDATE(Assumptions!$B$10,$A82-1),""))</f>
        <v/>
      </c>
      <c r="C82" s="7">
        <f>IF($A82="","",IF($A82=1,Assumptions!$B$7,IFERROR($I81,"")))</f>
        <v/>
      </c>
      <c r="D82" s="7">
        <f>IF($C82="","",IFERROR(MIN(Assumptions!$B$13,$C82+$C82*Assumptions!$B$8/12),""))</f>
        <v/>
      </c>
      <c r="E82" s="19" t="n"/>
      <c r="F82" s="7">
        <f>IF($C82="","",IFERROR(MIN(IF($E82="",IF(Assumptions!$B$11="",0,Assumptions!$B$11),$E82),MAX(0,$C82+$C82*Assumptions!$B$8/12-$D82)),""))</f>
        <v/>
      </c>
      <c r="G82" s="7">
        <f>IF($C82="","",IFERROR($C82*Assumptions!$B$8/12,""))</f>
        <v/>
      </c>
      <c r="H82" s="7">
        <f>IF($C82="","",IFERROR(MIN($C82,MAX(0,$D82-$G82)+$F82),""))</f>
        <v/>
      </c>
      <c r="I82" s="7">
        <f>IF($C82="","",IFERROR(MAX(0,$C82-$H82),""))</f>
        <v/>
      </c>
      <c r="J82" s="7">
        <f>IF($C82="","",IFERROR($D82+$F82,""))</f>
        <v/>
      </c>
      <c r="K82" s="23" t="n"/>
      <c r="L82" s="24" t="n"/>
    </row>
    <row r="83">
      <c r="A83" s="27">
        <f>IFERROR(IF(OR(Assumptions!$B$3="",Assumptions!$B$9="",ROW()-4&gt;Assumptions!$B$9,AND(ROW()&gt;5,IFERROR($I82,0)&lt;=0)),"",ROW()-4),"")</f>
        <v/>
      </c>
      <c r="B83" s="25">
        <f>IF($A83="","",IFERROR(EDATE(Assumptions!$B$10,$A83-1),""))</f>
        <v/>
      </c>
      <c r="C83" s="16">
        <f>IF($A83="","",IF($A83=1,Assumptions!$B$7,IFERROR($I82,"")))</f>
        <v/>
      </c>
      <c r="D83" s="16">
        <f>IF($C83="","",IFERROR(MIN(Assumptions!$B$13,$C83+$C83*Assumptions!$B$8/12),""))</f>
        <v/>
      </c>
      <c r="E83" s="19" t="n"/>
      <c r="F83" s="16">
        <f>IF($C83="","",IFERROR(MIN(IF($E83="",IF(Assumptions!$B$11="",0,Assumptions!$B$11),$E83),MAX(0,$C83+$C83*Assumptions!$B$8/12-$D83)),""))</f>
        <v/>
      </c>
      <c r="G83" s="16">
        <f>IF($C83="","",IFERROR($C83*Assumptions!$B$8/12,""))</f>
        <v/>
      </c>
      <c r="H83" s="16">
        <f>IF($C83="","",IFERROR(MIN($C83,MAX(0,$D83-$G83)+$F83),""))</f>
        <v/>
      </c>
      <c r="I83" s="16">
        <f>IF($C83="","",IFERROR(MAX(0,$C83-$H83),""))</f>
        <v/>
      </c>
      <c r="J83" s="16">
        <f>IF($C83="","",IFERROR($D83+$F83,""))</f>
        <v/>
      </c>
      <c r="K83" s="23" t="n"/>
      <c r="L83" s="24" t="n"/>
    </row>
    <row r="84">
      <c r="A84" s="28">
        <f>IFERROR(IF(OR(Assumptions!$B$3="",Assumptions!$B$9="",ROW()-4&gt;Assumptions!$B$9,AND(ROW()&gt;5,IFERROR($I83,0)&lt;=0)),"",ROW()-4),"")</f>
        <v/>
      </c>
      <c r="B84" s="26">
        <f>IF($A84="","",IFERROR(EDATE(Assumptions!$B$10,$A84-1),""))</f>
        <v/>
      </c>
      <c r="C84" s="7">
        <f>IF($A84="","",IF($A84=1,Assumptions!$B$7,IFERROR($I83,"")))</f>
        <v/>
      </c>
      <c r="D84" s="7">
        <f>IF($C84="","",IFERROR(MIN(Assumptions!$B$13,$C84+$C84*Assumptions!$B$8/12),""))</f>
        <v/>
      </c>
      <c r="E84" s="19" t="n"/>
      <c r="F84" s="7">
        <f>IF($C84="","",IFERROR(MIN(IF($E84="",IF(Assumptions!$B$11="",0,Assumptions!$B$11),$E84),MAX(0,$C84+$C84*Assumptions!$B$8/12-$D84)),""))</f>
        <v/>
      </c>
      <c r="G84" s="7">
        <f>IF($C84="","",IFERROR($C84*Assumptions!$B$8/12,""))</f>
        <v/>
      </c>
      <c r="H84" s="7">
        <f>IF($C84="","",IFERROR(MIN($C84,MAX(0,$D84-$G84)+$F84),""))</f>
        <v/>
      </c>
      <c r="I84" s="7">
        <f>IF($C84="","",IFERROR(MAX(0,$C84-$H84),""))</f>
        <v/>
      </c>
      <c r="J84" s="7">
        <f>IF($C84="","",IFERROR($D84+$F84,""))</f>
        <v/>
      </c>
      <c r="K84" s="23" t="n"/>
      <c r="L84" s="24" t="n"/>
    </row>
    <row r="85">
      <c r="A85" s="27">
        <f>IFERROR(IF(OR(Assumptions!$B$3="",Assumptions!$B$9="",ROW()-4&gt;Assumptions!$B$9,AND(ROW()&gt;5,IFERROR($I84,0)&lt;=0)),"",ROW()-4),"")</f>
        <v/>
      </c>
      <c r="B85" s="25">
        <f>IF($A85="","",IFERROR(EDATE(Assumptions!$B$10,$A85-1),""))</f>
        <v/>
      </c>
      <c r="C85" s="16">
        <f>IF($A85="","",IF($A85=1,Assumptions!$B$7,IFERROR($I84,"")))</f>
        <v/>
      </c>
      <c r="D85" s="16">
        <f>IF($C85="","",IFERROR(MIN(Assumptions!$B$13,$C85+$C85*Assumptions!$B$8/12),""))</f>
        <v/>
      </c>
      <c r="E85" s="19" t="n"/>
      <c r="F85" s="16">
        <f>IF($C85="","",IFERROR(MIN(IF($E85="",IF(Assumptions!$B$11="",0,Assumptions!$B$11),$E85),MAX(0,$C85+$C85*Assumptions!$B$8/12-$D85)),""))</f>
        <v/>
      </c>
      <c r="G85" s="16">
        <f>IF($C85="","",IFERROR($C85*Assumptions!$B$8/12,""))</f>
        <v/>
      </c>
      <c r="H85" s="16">
        <f>IF($C85="","",IFERROR(MIN($C85,MAX(0,$D85-$G85)+$F85),""))</f>
        <v/>
      </c>
      <c r="I85" s="16">
        <f>IF($C85="","",IFERROR(MAX(0,$C85-$H85),""))</f>
        <v/>
      </c>
      <c r="J85" s="16">
        <f>IF($C85="","",IFERROR($D85+$F85,""))</f>
        <v/>
      </c>
      <c r="K85" s="23" t="n"/>
      <c r="L85" s="24" t="n"/>
    </row>
    <row r="86">
      <c r="A86" s="28">
        <f>IFERROR(IF(OR(Assumptions!$B$3="",Assumptions!$B$9="",ROW()-4&gt;Assumptions!$B$9,AND(ROW()&gt;5,IFERROR($I85,0)&lt;=0)),"",ROW()-4),"")</f>
        <v/>
      </c>
      <c r="B86" s="26">
        <f>IF($A86="","",IFERROR(EDATE(Assumptions!$B$10,$A86-1),""))</f>
        <v/>
      </c>
      <c r="C86" s="7">
        <f>IF($A86="","",IF($A86=1,Assumptions!$B$7,IFERROR($I85,"")))</f>
        <v/>
      </c>
      <c r="D86" s="7">
        <f>IF($C86="","",IFERROR(MIN(Assumptions!$B$13,$C86+$C86*Assumptions!$B$8/12),""))</f>
        <v/>
      </c>
      <c r="E86" s="19" t="n"/>
      <c r="F86" s="7">
        <f>IF($C86="","",IFERROR(MIN(IF($E86="",IF(Assumptions!$B$11="",0,Assumptions!$B$11),$E86),MAX(0,$C86+$C86*Assumptions!$B$8/12-$D86)),""))</f>
        <v/>
      </c>
      <c r="G86" s="7">
        <f>IF($C86="","",IFERROR($C86*Assumptions!$B$8/12,""))</f>
        <v/>
      </c>
      <c r="H86" s="7">
        <f>IF($C86="","",IFERROR(MIN($C86,MAX(0,$D86-$G86)+$F86),""))</f>
        <v/>
      </c>
      <c r="I86" s="7">
        <f>IF($C86="","",IFERROR(MAX(0,$C86-$H86),""))</f>
        <v/>
      </c>
      <c r="J86" s="7">
        <f>IF($C86="","",IFERROR($D86+$F86,""))</f>
        <v/>
      </c>
      <c r="K86" s="23" t="n"/>
      <c r="L86" s="24" t="n"/>
    </row>
    <row r="87">
      <c r="A87" s="27">
        <f>IFERROR(IF(OR(Assumptions!$B$3="",Assumptions!$B$9="",ROW()-4&gt;Assumptions!$B$9,AND(ROW()&gt;5,IFERROR($I86,0)&lt;=0)),"",ROW()-4),"")</f>
        <v/>
      </c>
      <c r="B87" s="25">
        <f>IF($A87="","",IFERROR(EDATE(Assumptions!$B$10,$A87-1),""))</f>
        <v/>
      </c>
      <c r="C87" s="16">
        <f>IF($A87="","",IF($A87=1,Assumptions!$B$7,IFERROR($I86,"")))</f>
        <v/>
      </c>
      <c r="D87" s="16">
        <f>IF($C87="","",IFERROR(MIN(Assumptions!$B$13,$C87+$C87*Assumptions!$B$8/12),""))</f>
        <v/>
      </c>
      <c r="E87" s="19" t="n"/>
      <c r="F87" s="16">
        <f>IF($C87="","",IFERROR(MIN(IF($E87="",IF(Assumptions!$B$11="",0,Assumptions!$B$11),$E87),MAX(0,$C87+$C87*Assumptions!$B$8/12-$D87)),""))</f>
        <v/>
      </c>
      <c r="G87" s="16">
        <f>IF($C87="","",IFERROR($C87*Assumptions!$B$8/12,""))</f>
        <v/>
      </c>
      <c r="H87" s="16">
        <f>IF($C87="","",IFERROR(MIN($C87,MAX(0,$D87-$G87)+$F87),""))</f>
        <v/>
      </c>
      <c r="I87" s="16">
        <f>IF($C87="","",IFERROR(MAX(0,$C87-$H87),""))</f>
        <v/>
      </c>
      <c r="J87" s="16">
        <f>IF($C87="","",IFERROR($D87+$F87,""))</f>
        <v/>
      </c>
      <c r="K87" s="23" t="n"/>
      <c r="L87" s="24" t="n"/>
    </row>
    <row r="88">
      <c r="A88" s="28">
        <f>IFERROR(IF(OR(Assumptions!$B$3="",Assumptions!$B$9="",ROW()-4&gt;Assumptions!$B$9,AND(ROW()&gt;5,IFERROR($I87,0)&lt;=0)),"",ROW()-4),"")</f>
        <v/>
      </c>
      <c r="B88" s="26">
        <f>IF($A88="","",IFERROR(EDATE(Assumptions!$B$10,$A88-1),""))</f>
        <v/>
      </c>
      <c r="C88" s="7">
        <f>IF($A88="","",IF($A88=1,Assumptions!$B$7,IFERROR($I87,"")))</f>
        <v/>
      </c>
      <c r="D88" s="7">
        <f>IF($C88="","",IFERROR(MIN(Assumptions!$B$13,$C88+$C88*Assumptions!$B$8/12),""))</f>
        <v/>
      </c>
      <c r="E88" s="19" t="n"/>
      <c r="F88" s="7">
        <f>IF($C88="","",IFERROR(MIN(IF($E88="",IF(Assumptions!$B$11="",0,Assumptions!$B$11),$E88),MAX(0,$C88+$C88*Assumptions!$B$8/12-$D88)),""))</f>
        <v/>
      </c>
      <c r="G88" s="7">
        <f>IF($C88="","",IFERROR($C88*Assumptions!$B$8/12,""))</f>
        <v/>
      </c>
      <c r="H88" s="7">
        <f>IF($C88="","",IFERROR(MIN($C88,MAX(0,$D88-$G88)+$F88),""))</f>
        <v/>
      </c>
      <c r="I88" s="7">
        <f>IF($C88="","",IFERROR(MAX(0,$C88-$H88),""))</f>
        <v/>
      </c>
      <c r="J88" s="7">
        <f>IF($C88="","",IFERROR($D88+$F88,""))</f>
        <v/>
      </c>
      <c r="K88" s="23" t="n"/>
      <c r="L88" s="24" t="n"/>
    </row>
    <row r="89">
      <c r="A89" s="27">
        <f>IFERROR(IF(OR(Assumptions!$B$3="",Assumptions!$B$9="",ROW()-4&gt;Assumptions!$B$9,AND(ROW()&gt;5,IFERROR($I88,0)&lt;=0)),"",ROW()-4),"")</f>
        <v/>
      </c>
      <c r="B89" s="25">
        <f>IF($A89="","",IFERROR(EDATE(Assumptions!$B$10,$A89-1),""))</f>
        <v/>
      </c>
      <c r="C89" s="16">
        <f>IF($A89="","",IF($A89=1,Assumptions!$B$7,IFERROR($I88,"")))</f>
        <v/>
      </c>
      <c r="D89" s="16">
        <f>IF($C89="","",IFERROR(MIN(Assumptions!$B$13,$C89+$C89*Assumptions!$B$8/12),""))</f>
        <v/>
      </c>
      <c r="E89" s="19" t="n"/>
      <c r="F89" s="16">
        <f>IF($C89="","",IFERROR(MIN(IF($E89="",IF(Assumptions!$B$11="",0,Assumptions!$B$11),$E89),MAX(0,$C89+$C89*Assumptions!$B$8/12-$D89)),""))</f>
        <v/>
      </c>
      <c r="G89" s="16">
        <f>IF($C89="","",IFERROR($C89*Assumptions!$B$8/12,""))</f>
        <v/>
      </c>
      <c r="H89" s="16">
        <f>IF($C89="","",IFERROR(MIN($C89,MAX(0,$D89-$G89)+$F89),""))</f>
        <v/>
      </c>
      <c r="I89" s="16">
        <f>IF($C89="","",IFERROR(MAX(0,$C89-$H89),""))</f>
        <v/>
      </c>
      <c r="J89" s="16">
        <f>IF($C89="","",IFERROR($D89+$F89,""))</f>
        <v/>
      </c>
      <c r="K89" s="23" t="n"/>
      <c r="L89" s="24" t="n"/>
    </row>
    <row r="90">
      <c r="A90" s="28">
        <f>IFERROR(IF(OR(Assumptions!$B$3="",Assumptions!$B$9="",ROW()-4&gt;Assumptions!$B$9,AND(ROW()&gt;5,IFERROR($I89,0)&lt;=0)),"",ROW()-4),"")</f>
        <v/>
      </c>
      <c r="B90" s="26">
        <f>IF($A90="","",IFERROR(EDATE(Assumptions!$B$10,$A90-1),""))</f>
        <v/>
      </c>
      <c r="C90" s="7">
        <f>IF($A90="","",IF($A90=1,Assumptions!$B$7,IFERROR($I89,"")))</f>
        <v/>
      </c>
      <c r="D90" s="7">
        <f>IF($C90="","",IFERROR(MIN(Assumptions!$B$13,$C90+$C90*Assumptions!$B$8/12),""))</f>
        <v/>
      </c>
      <c r="E90" s="19" t="n"/>
      <c r="F90" s="7">
        <f>IF($C90="","",IFERROR(MIN(IF($E90="",IF(Assumptions!$B$11="",0,Assumptions!$B$11),$E90),MAX(0,$C90+$C90*Assumptions!$B$8/12-$D90)),""))</f>
        <v/>
      </c>
      <c r="G90" s="7">
        <f>IF($C90="","",IFERROR($C90*Assumptions!$B$8/12,""))</f>
        <v/>
      </c>
      <c r="H90" s="7">
        <f>IF($C90="","",IFERROR(MIN($C90,MAX(0,$D90-$G90)+$F90),""))</f>
        <v/>
      </c>
      <c r="I90" s="7">
        <f>IF($C90="","",IFERROR(MAX(0,$C90-$H90),""))</f>
        <v/>
      </c>
      <c r="J90" s="7">
        <f>IF($C90="","",IFERROR($D90+$F90,""))</f>
        <v/>
      </c>
      <c r="K90" s="23" t="n"/>
      <c r="L90" s="24" t="n"/>
    </row>
    <row r="91">
      <c r="A91" s="27">
        <f>IFERROR(IF(OR(Assumptions!$B$3="",Assumptions!$B$9="",ROW()-4&gt;Assumptions!$B$9,AND(ROW()&gt;5,IFERROR($I90,0)&lt;=0)),"",ROW()-4),"")</f>
        <v/>
      </c>
      <c r="B91" s="25">
        <f>IF($A91="","",IFERROR(EDATE(Assumptions!$B$10,$A91-1),""))</f>
        <v/>
      </c>
      <c r="C91" s="16">
        <f>IF($A91="","",IF($A91=1,Assumptions!$B$7,IFERROR($I90,"")))</f>
        <v/>
      </c>
      <c r="D91" s="16">
        <f>IF($C91="","",IFERROR(MIN(Assumptions!$B$13,$C91+$C91*Assumptions!$B$8/12),""))</f>
        <v/>
      </c>
      <c r="E91" s="19" t="n"/>
      <c r="F91" s="16">
        <f>IF($C91="","",IFERROR(MIN(IF($E91="",IF(Assumptions!$B$11="",0,Assumptions!$B$11),$E91),MAX(0,$C91+$C91*Assumptions!$B$8/12-$D91)),""))</f>
        <v/>
      </c>
      <c r="G91" s="16">
        <f>IF($C91="","",IFERROR($C91*Assumptions!$B$8/12,""))</f>
        <v/>
      </c>
      <c r="H91" s="16">
        <f>IF($C91="","",IFERROR(MIN($C91,MAX(0,$D91-$G91)+$F91),""))</f>
        <v/>
      </c>
      <c r="I91" s="16">
        <f>IF($C91="","",IFERROR(MAX(0,$C91-$H91),""))</f>
        <v/>
      </c>
      <c r="J91" s="16">
        <f>IF($C91="","",IFERROR($D91+$F91,""))</f>
        <v/>
      </c>
      <c r="K91" s="23" t="n"/>
      <c r="L91" s="24" t="n"/>
    </row>
    <row r="92">
      <c r="A92" s="28">
        <f>IFERROR(IF(OR(Assumptions!$B$3="",Assumptions!$B$9="",ROW()-4&gt;Assumptions!$B$9,AND(ROW()&gt;5,IFERROR($I91,0)&lt;=0)),"",ROW()-4),"")</f>
        <v/>
      </c>
      <c r="B92" s="26">
        <f>IF($A92="","",IFERROR(EDATE(Assumptions!$B$10,$A92-1),""))</f>
        <v/>
      </c>
      <c r="C92" s="7">
        <f>IF($A92="","",IF($A92=1,Assumptions!$B$7,IFERROR($I91,"")))</f>
        <v/>
      </c>
      <c r="D92" s="7">
        <f>IF($C92="","",IFERROR(MIN(Assumptions!$B$13,$C92+$C92*Assumptions!$B$8/12),""))</f>
        <v/>
      </c>
      <c r="E92" s="19" t="n"/>
      <c r="F92" s="7">
        <f>IF($C92="","",IFERROR(MIN(IF($E92="",IF(Assumptions!$B$11="",0,Assumptions!$B$11),$E92),MAX(0,$C92+$C92*Assumptions!$B$8/12-$D92)),""))</f>
        <v/>
      </c>
      <c r="G92" s="7">
        <f>IF($C92="","",IFERROR($C92*Assumptions!$B$8/12,""))</f>
        <v/>
      </c>
      <c r="H92" s="7">
        <f>IF($C92="","",IFERROR(MIN($C92,MAX(0,$D92-$G92)+$F92),""))</f>
        <v/>
      </c>
      <c r="I92" s="7">
        <f>IF($C92="","",IFERROR(MAX(0,$C92-$H92),""))</f>
        <v/>
      </c>
      <c r="J92" s="7">
        <f>IF($C92="","",IFERROR($D92+$F92,""))</f>
        <v/>
      </c>
      <c r="K92" s="23" t="n"/>
      <c r="L92" s="24" t="n"/>
    </row>
    <row r="93">
      <c r="A93" s="27">
        <f>IFERROR(IF(OR(Assumptions!$B$3="",Assumptions!$B$9="",ROW()-4&gt;Assumptions!$B$9,AND(ROW()&gt;5,IFERROR($I92,0)&lt;=0)),"",ROW()-4),"")</f>
        <v/>
      </c>
      <c r="B93" s="25">
        <f>IF($A93="","",IFERROR(EDATE(Assumptions!$B$10,$A93-1),""))</f>
        <v/>
      </c>
      <c r="C93" s="16">
        <f>IF($A93="","",IF($A93=1,Assumptions!$B$7,IFERROR($I92,"")))</f>
        <v/>
      </c>
      <c r="D93" s="16">
        <f>IF($C93="","",IFERROR(MIN(Assumptions!$B$13,$C93+$C93*Assumptions!$B$8/12),""))</f>
        <v/>
      </c>
      <c r="E93" s="19" t="n"/>
      <c r="F93" s="16">
        <f>IF($C93="","",IFERROR(MIN(IF($E93="",IF(Assumptions!$B$11="",0,Assumptions!$B$11),$E93),MAX(0,$C93+$C93*Assumptions!$B$8/12-$D93)),""))</f>
        <v/>
      </c>
      <c r="G93" s="16">
        <f>IF($C93="","",IFERROR($C93*Assumptions!$B$8/12,""))</f>
        <v/>
      </c>
      <c r="H93" s="16">
        <f>IF($C93="","",IFERROR(MIN($C93,MAX(0,$D93-$G93)+$F93),""))</f>
        <v/>
      </c>
      <c r="I93" s="16">
        <f>IF($C93="","",IFERROR(MAX(0,$C93-$H93),""))</f>
        <v/>
      </c>
      <c r="J93" s="16">
        <f>IF($C93="","",IFERROR($D93+$F93,""))</f>
        <v/>
      </c>
      <c r="K93" s="23" t="n"/>
      <c r="L93" s="24" t="n"/>
    </row>
    <row r="94">
      <c r="A94" s="28">
        <f>IFERROR(IF(OR(Assumptions!$B$3="",Assumptions!$B$9="",ROW()-4&gt;Assumptions!$B$9,AND(ROW()&gt;5,IFERROR($I93,0)&lt;=0)),"",ROW()-4),"")</f>
        <v/>
      </c>
      <c r="B94" s="26">
        <f>IF($A94="","",IFERROR(EDATE(Assumptions!$B$10,$A94-1),""))</f>
        <v/>
      </c>
      <c r="C94" s="7">
        <f>IF($A94="","",IF($A94=1,Assumptions!$B$7,IFERROR($I93,"")))</f>
        <v/>
      </c>
      <c r="D94" s="7">
        <f>IF($C94="","",IFERROR(MIN(Assumptions!$B$13,$C94+$C94*Assumptions!$B$8/12),""))</f>
        <v/>
      </c>
      <c r="E94" s="19" t="n"/>
      <c r="F94" s="7">
        <f>IF($C94="","",IFERROR(MIN(IF($E94="",IF(Assumptions!$B$11="",0,Assumptions!$B$11),$E94),MAX(0,$C94+$C94*Assumptions!$B$8/12-$D94)),""))</f>
        <v/>
      </c>
      <c r="G94" s="7">
        <f>IF($C94="","",IFERROR($C94*Assumptions!$B$8/12,""))</f>
        <v/>
      </c>
      <c r="H94" s="7">
        <f>IF($C94="","",IFERROR(MIN($C94,MAX(0,$D94-$G94)+$F94),""))</f>
        <v/>
      </c>
      <c r="I94" s="7">
        <f>IF($C94="","",IFERROR(MAX(0,$C94-$H94),""))</f>
        <v/>
      </c>
      <c r="J94" s="7">
        <f>IF($C94="","",IFERROR($D94+$F94,""))</f>
        <v/>
      </c>
      <c r="K94" s="23" t="n"/>
      <c r="L94" s="24" t="n"/>
    </row>
    <row r="95">
      <c r="A95" s="27">
        <f>IFERROR(IF(OR(Assumptions!$B$3="",Assumptions!$B$9="",ROW()-4&gt;Assumptions!$B$9,AND(ROW()&gt;5,IFERROR($I94,0)&lt;=0)),"",ROW()-4),"")</f>
        <v/>
      </c>
      <c r="B95" s="25">
        <f>IF($A95="","",IFERROR(EDATE(Assumptions!$B$10,$A95-1),""))</f>
        <v/>
      </c>
      <c r="C95" s="16">
        <f>IF($A95="","",IF($A95=1,Assumptions!$B$7,IFERROR($I94,"")))</f>
        <v/>
      </c>
      <c r="D95" s="16">
        <f>IF($C95="","",IFERROR(MIN(Assumptions!$B$13,$C95+$C95*Assumptions!$B$8/12),""))</f>
        <v/>
      </c>
      <c r="E95" s="19" t="n"/>
      <c r="F95" s="16">
        <f>IF($C95="","",IFERROR(MIN(IF($E95="",IF(Assumptions!$B$11="",0,Assumptions!$B$11),$E95),MAX(0,$C95+$C95*Assumptions!$B$8/12-$D95)),""))</f>
        <v/>
      </c>
      <c r="G95" s="16">
        <f>IF($C95="","",IFERROR($C95*Assumptions!$B$8/12,""))</f>
        <v/>
      </c>
      <c r="H95" s="16">
        <f>IF($C95="","",IFERROR(MIN($C95,MAX(0,$D95-$G95)+$F95),""))</f>
        <v/>
      </c>
      <c r="I95" s="16">
        <f>IF($C95="","",IFERROR(MAX(0,$C95-$H95),""))</f>
        <v/>
      </c>
      <c r="J95" s="16">
        <f>IF($C95="","",IFERROR($D95+$F95,""))</f>
        <v/>
      </c>
      <c r="K95" s="23" t="n"/>
      <c r="L95" s="24" t="n"/>
    </row>
    <row r="96">
      <c r="A96" s="28">
        <f>IFERROR(IF(OR(Assumptions!$B$3="",Assumptions!$B$9="",ROW()-4&gt;Assumptions!$B$9,AND(ROW()&gt;5,IFERROR($I95,0)&lt;=0)),"",ROW()-4),"")</f>
        <v/>
      </c>
      <c r="B96" s="26">
        <f>IF($A96="","",IFERROR(EDATE(Assumptions!$B$10,$A96-1),""))</f>
        <v/>
      </c>
      <c r="C96" s="7">
        <f>IF($A96="","",IF($A96=1,Assumptions!$B$7,IFERROR($I95,"")))</f>
        <v/>
      </c>
      <c r="D96" s="7">
        <f>IF($C96="","",IFERROR(MIN(Assumptions!$B$13,$C96+$C96*Assumptions!$B$8/12),""))</f>
        <v/>
      </c>
      <c r="E96" s="19" t="n"/>
      <c r="F96" s="7">
        <f>IF($C96="","",IFERROR(MIN(IF($E96="",IF(Assumptions!$B$11="",0,Assumptions!$B$11),$E96),MAX(0,$C96+$C96*Assumptions!$B$8/12-$D96)),""))</f>
        <v/>
      </c>
      <c r="G96" s="7">
        <f>IF($C96="","",IFERROR($C96*Assumptions!$B$8/12,""))</f>
        <v/>
      </c>
      <c r="H96" s="7">
        <f>IF($C96="","",IFERROR(MIN($C96,MAX(0,$D96-$G96)+$F96),""))</f>
        <v/>
      </c>
      <c r="I96" s="7">
        <f>IF($C96="","",IFERROR(MAX(0,$C96-$H96),""))</f>
        <v/>
      </c>
      <c r="J96" s="7">
        <f>IF($C96="","",IFERROR($D96+$F96,""))</f>
        <v/>
      </c>
      <c r="K96" s="23" t="n"/>
      <c r="L96" s="24" t="n"/>
    </row>
    <row r="97">
      <c r="A97" s="27">
        <f>IFERROR(IF(OR(Assumptions!$B$3="",Assumptions!$B$9="",ROW()-4&gt;Assumptions!$B$9,AND(ROW()&gt;5,IFERROR($I96,0)&lt;=0)),"",ROW()-4),"")</f>
        <v/>
      </c>
      <c r="B97" s="25">
        <f>IF($A97="","",IFERROR(EDATE(Assumptions!$B$10,$A97-1),""))</f>
        <v/>
      </c>
      <c r="C97" s="16">
        <f>IF($A97="","",IF($A97=1,Assumptions!$B$7,IFERROR($I96,"")))</f>
        <v/>
      </c>
      <c r="D97" s="16">
        <f>IF($C97="","",IFERROR(MIN(Assumptions!$B$13,$C97+$C97*Assumptions!$B$8/12),""))</f>
        <v/>
      </c>
      <c r="E97" s="19" t="n"/>
      <c r="F97" s="16">
        <f>IF($C97="","",IFERROR(MIN(IF($E97="",IF(Assumptions!$B$11="",0,Assumptions!$B$11),$E97),MAX(0,$C97+$C97*Assumptions!$B$8/12-$D97)),""))</f>
        <v/>
      </c>
      <c r="G97" s="16">
        <f>IF($C97="","",IFERROR($C97*Assumptions!$B$8/12,""))</f>
        <v/>
      </c>
      <c r="H97" s="16">
        <f>IF($C97="","",IFERROR(MIN($C97,MAX(0,$D97-$G97)+$F97),""))</f>
        <v/>
      </c>
      <c r="I97" s="16">
        <f>IF($C97="","",IFERROR(MAX(0,$C97-$H97),""))</f>
        <v/>
      </c>
      <c r="J97" s="16">
        <f>IF($C97="","",IFERROR($D97+$F97,""))</f>
        <v/>
      </c>
      <c r="K97" s="23" t="n"/>
      <c r="L97" s="24" t="n"/>
    </row>
    <row r="98">
      <c r="A98" s="28">
        <f>IFERROR(IF(OR(Assumptions!$B$3="",Assumptions!$B$9="",ROW()-4&gt;Assumptions!$B$9,AND(ROW()&gt;5,IFERROR($I97,0)&lt;=0)),"",ROW()-4),"")</f>
        <v/>
      </c>
      <c r="B98" s="26">
        <f>IF($A98="","",IFERROR(EDATE(Assumptions!$B$10,$A98-1),""))</f>
        <v/>
      </c>
      <c r="C98" s="7">
        <f>IF($A98="","",IF($A98=1,Assumptions!$B$7,IFERROR($I97,"")))</f>
        <v/>
      </c>
      <c r="D98" s="7">
        <f>IF($C98="","",IFERROR(MIN(Assumptions!$B$13,$C98+$C98*Assumptions!$B$8/12),""))</f>
        <v/>
      </c>
      <c r="E98" s="19" t="n"/>
      <c r="F98" s="7">
        <f>IF($C98="","",IFERROR(MIN(IF($E98="",IF(Assumptions!$B$11="",0,Assumptions!$B$11),$E98),MAX(0,$C98+$C98*Assumptions!$B$8/12-$D98)),""))</f>
        <v/>
      </c>
      <c r="G98" s="7">
        <f>IF($C98="","",IFERROR($C98*Assumptions!$B$8/12,""))</f>
        <v/>
      </c>
      <c r="H98" s="7">
        <f>IF($C98="","",IFERROR(MIN($C98,MAX(0,$D98-$G98)+$F98),""))</f>
        <v/>
      </c>
      <c r="I98" s="7">
        <f>IF($C98="","",IFERROR(MAX(0,$C98-$H98),""))</f>
        <v/>
      </c>
      <c r="J98" s="7">
        <f>IF($C98="","",IFERROR($D98+$F98,""))</f>
        <v/>
      </c>
      <c r="K98" s="23" t="n"/>
      <c r="L98" s="24" t="n"/>
    </row>
    <row r="99">
      <c r="A99" s="27">
        <f>IFERROR(IF(OR(Assumptions!$B$3="",Assumptions!$B$9="",ROW()-4&gt;Assumptions!$B$9,AND(ROW()&gt;5,IFERROR($I98,0)&lt;=0)),"",ROW()-4),"")</f>
        <v/>
      </c>
      <c r="B99" s="25">
        <f>IF($A99="","",IFERROR(EDATE(Assumptions!$B$10,$A99-1),""))</f>
        <v/>
      </c>
      <c r="C99" s="16">
        <f>IF($A99="","",IF($A99=1,Assumptions!$B$7,IFERROR($I98,"")))</f>
        <v/>
      </c>
      <c r="D99" s="16">
        <f>IF($C99="","",IFERROR(MIN(Assumptions!$B$13,$C99+$C99*Assumptions!$B$8/12),""))</f>
        <v/>
      </c>
      <c r="E99" s="19" t="n"/>
      <c r="F99" s="16">
        <f>IF($C99="","",IFERROR(MIN(IF($E99="",IF(Assumptions!$B$11="",0,Assumptions!$B$11),$E99),MAX(0,$C99+$C99*Assumptions!$B$8/12-$D99)),""))</f>
        <v/>
      </c>
      <c r="G99" s="16">
        <f>IF($C99="","",IFERROR($C99*Assumptions!$B$8/12,""))</f>
        <v/>
      </c>
      <c r="H99" s="16">
        <f>IF($C99="","",IFERROR(MIN($C99,MAX(0,$D99-$G99)+$F99),""))</f>
        <v/>
      </c>
      <c r="I99" s="16">
        <f>IF($C99="","",IFERROR(MAX(0,$C99-$H99),""))</f>
        <v/>
      </c>
      <c r="J99" s="16">
        <f>IF($C99="","",IFERROR($D99+$F99,""))</f>
        <v/>
      </c>
      <c r="K99" s="23" t="n"/>
      <c r="L99" s="24" t="n"/>
    </row>
    <row r="100">
      <c r="A100" s="28">
        <f>IFERROR(IF(OR(Assumptions!$B$3="",Assumptions!$B$9="",ROW()-4&gt;Assumptions!$B$9,AND(ROW()&gt;5,IFERROR($I99,0)&lt;=0)),"",ROW()-4),"")</f>
        <v/>
      </c>
      <c r="B100" s="26">
        <f>IF($A100="","",IFERROR(EDATE(Assumptions!$B$10,$A100-1),""))</f>
        <v/>
      </c>
      <c r="C100" s="7">
        <f>IF($A100="","",IF($A100=1,Assumptions!$B$7,IFERROR($I99,"")))</f>
        <v/>
      </c>
      <c r="D100" s="7">
        <f>IF($C100="","",IFERROR(MIN(Assumptions!$B$13,$C100+$C100*Assumptions!$B$8/12),""))</f>
        <v/>
      </c>
      <c r="E100" s="19" t="n"/>
      <c r="F100" s="7">
        <f>IF($C100="","",IFERROR(MIN(IF($E100="",IF(Assumptions!$B$11="",0,Assumptions!$B$11),$E100),MAX(0,$C100+$C100*Assumptions!$B$8/12-$D100)),""))</f>
        <v/>
      </c>
      <c r="G100" s="7">
        <f>IF($C100="","",IFERROR($C100*Assumptions!$B$8/12,""))</f>
        <v/>
      </c>
      <c r="H100" s="7">
        <f>IF($C100="","",IFERROR(MIN($C100,MAX(0,$D100-$G100)+$F100),""))</f>
        <v/>
      </c>
      <c r="I100" s="7">
        <f>IF($C100="","",IFERROR(MAX(0,$C100-$H100),""))</f>
        <v/>
      </c>
      <c r="J100" s="7">
        <f>IF($C100="","",IFERROR($D100+$F100,""))</f>
        <v/>
      </c>
      <c r="K100" s="23" t="n"/>
      <c r="L100" s="24" t="n"/>
    </row>
    <row r="101">
      <c r="A101" s="27">
        <f>IFERROR(IF(OR(Assumptions!$B$3="",Assumptions!$B$9="",ROW()-4&gt;Assumptions!$B$9,AND(ROW()&gt;5,IFERROR($I100,0)&lt;=0)),"",ROW()-4),"")</f>
        <v/>
      </c>
      <c r="B101" s="25">
        <f>IF($A101="","",IFERROR(EDATE(Assumptions!$B$10,$A101-1),""))</f>
        <v/>
      </c>
      <c r="C101" s="16">
        <f>IF($A101="","",IF($A101=1,Assumptions!$B$7,IFERROR($I100,"")))</f>
        <v/>
      </c>
      <c r="D101" s="16">
        <f>IF($C101="","",IFERROR(MIN(Assumptions!$B$13,$C101+$C101*Assumptions!$B$8/12),""))</f>
        <v/>
      </c>
      <c r="E101" s="19" t="n"/>
      <c r="F101" s="16">
        <f>IF($C101="","",IFERROR(MIN(IF($E101="",IF(Assumptions!$B$11="",0,Assumptions!$B$11),$E101),MAX(0,$C101+$C101*Assumptions!$B$8/12-$D101)),""))</f>
        <v/>
      </c>
      <c r="G101" s="16">
        <f>IF($C101="","",IFERROR($C101*Assumptions!$B$8/12,""))</f>
        <v/>
      </c>
      <c r="H101" s="16">
        <f>IF($C101="","",IFERROR(MIN($C101,MAX(0,$D101-$G101)+$F101),""))</f>
        <v/>
      </c>
      <c r="I101" s="16">
        <f>IF($C101="","",IFERROR(MAX(0,$C101-$H101),""))</f>
        <v/>
      </c>
      <c r="J101" s="16">
        <f>IF($C101="","",IFERROR($D101+$F101,""))</f>
        <v/>
      </c>
      <c r="K101" s="23" t="n"/>
      <c r="L101" s="24" t="n"/>
    </row>
    <row r="102">
      <c r="A102" s="28">
        <f>IFERROR(IF(OR(Assumptions!$B$3="",Assumptions!$B$9="",ROW()-4&gt;Assumptions!$B$9,AND(ROW()&gt;5,IFERROR($I101,0)&lt;=0)),"",ROW()-4),"")</f>
        <v/>
      </c>
      <c r="B102" s="26">
        <f>IF($A102="","",IFERROR(EDATE(Assumptions!$B$10,$A102-1),""))</f>
        <v/>
      </c>
      <c r="C102" s="7">
        <f>IF($A102="","",IF($A102=1,Assumptions!$B$7,IFERROR($I101,"")))</f>
        <v/>
      </c>
      <c r="D102" s="7">
        <f>IF($C102="","",IFERROR(MIN(Assumptions!$B$13,$C102+$C102*Assumptions!$B$8/12),""))</f>
        <v/>
      </c>
      <c r="E102" s="19" t="n"/>
      <c r="F102" s="7">
        <f>IF($C102="","",IFERROR(MIN(IF($E102="",IF(Assumptions!$B$11="",0,Assumptions!$B$11),$E102),MAX(0,$C102+$C102*Assumptions!$B$8/12-$D102)),""))</f>
        <v/>
      </c>
      <c r="G102" s="7">
        <f>IF($C102="","",IFERROR($C102*Assumptions!$B$8/12,""))</f>
        <v/>
      </c>
      <c r="H102" s="7">
        <f>IF($C102="","",IFERROR(MIN($C102,MAX(0,$D102-$G102)+$F102),""))</f>
        <v/>
      </c>
      <c r="I102" s="7">
        <f>IF($C102="","",IFERROR(MAX(0,$C102-$H102),""))</f>
        <v/>
      </c>
      <c r="J102" s="7">
        <f>IF($C102="","",IFERROR($D102+$F102,""))</f>
        <v/>
      </c>
      <c r="K102" s="23" t="n"/>
      <c r="L102" s="24" t="n"/>
    </row>
    <row r="103">
      <c r="A103" s="27">
        <f>IFERROR(IF(OR(Assumptions!$B$3="",Assumptions!$B$9="",ROW()-4&gt;Assumptions!$B$9,AND(ROW()&gt;5,IFERROR($I102,0)&lt;=0)),"",ROW()-4),"")</f>
        <v/>
      </c>
      <c r="B103" s="25">
        <f>IF($A103="","",IFERROR(EDATE(Assumptions!$B$10,$A103-1),""))</f>
        <v/>
      </c>
      <c r="C103" s="16">
        <f>IF($A103="","",IF($A103=1,Assumptions!$B$7,IFERROR($I102,"")))</f>
        <v/>
      </c>
      <c r="D103" s="16">
        <f>IF($C103="","",IFERROR(MIN(Assumptions!$B$13,$C103+$C103*Assumptions!$B$8/12),""))</f>
        <v/>
      </c>
      <c r="E103" s="19" t="n"/>
      <c r="F103" s="16">
        <f>IF($C103="","",IFERROR(MIN(IF($E103="",IF(Assumptions!$B$11="",0,Assumptions!$B$11),$E103),MAX(0,$C103+$C103*Assumptions!$B$8/12-$D103)),""))</f>
        <v/>
      </c>
      <c r="G103" s="16">
        <f>IF($C103="","",IFERROR($C103*Assumptions!$B$8/12,""))</f>
        <v/>
      </c>
      <c r="H103" s="16">
        <f>IF($C103="","",IFERROR(MIN($C103,MAX(0,$D103-$G103)+$F103),""))</f>
        <v/>
      </c>
      <c r="I103" s="16">
        <f>IF($C103="","",IFERROR(MAX(0,$C103-$H103),""))</f>
        <v/>
      </c>
      <c r="J103" s="16">
        <f>IF($C103="","",IFERROR($D103+$F103,""))</f>
        <v/>
      </c>
      <c r="K103" s="23" t="n"/>
      <c r="L103" s="24" t="n"/>
    </row>
    <row r="104">
      <c r="A104" s="28">
        <f>IFERROR(IF(OR(Assumptions!$B$3="",Assumptions!$B$9="",ROW()-4&gt;Assumptions!$B$9,AND(ROW()&gt;5,IFERROR($I103,0)&lt;=0)),"",ROW()-4),"")</f>
        <v/>
      </c>
      <c r="B104" s="26">
        <f>IF($A104="","",IFERROR(EDATE(Assumptions!$B$10,$A104-1),""))</f>
        <v/>
      </c>
      <c r="C104" s="7">
        <f>IF($A104="","",IF($A104=1,Assumptions!$B$7,IFERROR($I103,"")))</f>
        <v/>
      </c>
      <c r="D104" s="7">
        <f>IF($C104="","",IFERROR(MIN(Assumptions!$B$13,$C104+$C104*Assumptions!$B$8/12),""))</f>
        <v/>
      </c>
      <c r="E104" s="19" t="n"/>
      <c r="F104" s="7">
        <f>IF($C104="","",IFERROR(MIN(IF($E104="",IF(Assumptions!$B$11="",0,Assumptions!$B$11),$E104),MAX(0,$C104+$C104*Assumptions!$B$8/12-$D104)),""))</f>
        <v/>
      </c>
      <c r="G104" s="7">
        <f>IF($C104="","",IFERROR($C104*Assumptions!$B$8/12,""))</f>
        <v/>
      </c>
      <c r="H104" s="7">
        <f>IF($C104="","",IFERROR(MIN($C104,MAX(0,$D104-$G104)+$F104),""))</f>
        <v/>
      </c>
      <c r="I104" s="7">
        <f>IF($C104="","",IFERROR(MAX(0,$C104-$H104),""))</f>
        <v/>
      </c>
      <c r="J104" s="7">
        <f>IF($C104="","",IFERROR($D104+$F104,""))</f>
        <v/>
      </c>
      <c r="K104" s="23" t="n"/>
      <c r="L104" s="24" t="n"/>
    </row>
    <row r="105">
      <c r="A105" s="27">
        <f>IFERROR(IF(OR(Assumptions!$B$3="",Assumptions!$B$9="",ROW()-4&gt;Assumptions!$B$9,AND(ROW()&gt;5,IFERROR($I104,0)&lt;=0)),"",ROW()-4),"")</f>
        <v/>
      </c>
      <c r="B105" s="25">
        <f>IF($A105="","",IFERROR(EDATE(Assumptions!$B$10,$A105-1),""))</f>
        <v/>
      </c>
      <c r="C105" s="16">
        <f>IF($A105="","",IF($A105=1,Assumptions!$B$7,IFERROR($I104,"")))</f>
        <v/>
      </c>
      <c r="D105" s="16">
        <f>IF($C105="","",IFERROR(MIN(Assumptions!$B$13,$C105+$C105*Assumptions!$B$8/12),""))</f>
        <v/>
      </c>
      <c r="E105" s="19" t="n"/>
      <c r="F105" s="16">
        <f>IF($C105="","",IFERROR(MIN(IF($E105="",IF(Assumptions!$B$11="",0,Assumptions!$B$11),$E105),MAX(0,$C105+$C105*Assumptions!$B$8/12-$D105)),""))</f>
        <v/>
      </c>
      <c r="G105" s="16">
        <f>IF($C105="","",IFERROR($C105*Assumptions!$B$8/12,""))</f>
        <v/>
      </c>
      <c r="H105" s="16">
        <f>IF($C105="","",IFERROR(MIN($C105,MAX(0,$D105-$G105)+$F105),""))</f>
        <v/>
      </c>
      <c r="I105" s="16">
        <f>IF($C105="","",IFERROR(MAX(0,$C105-$H105),""))</f>
        <v/>
      </c>
      <c r="J105" s="16">
        <f>IF($C105="","",IFERROR($D105+$F105,""))</f>
        <v/>
      </c>
      <c r="K105" s="23" t="n"/>
      <c r="L105" s="24" t="n"/>
    </row>
    <row r="106">
      <c r="A106" s="28">
        <f>IFERROR(IF(OR(Assumptions!$B$3="",Assumptions!$B$9="",ROW()-4&gt;Assumptions!$B$9,AND(ROW()&gt;5,IFERROR($I105,0)&lt;=0)),"",ROW()-4),"")</f>
        <v/>
      </c>
      <c r="B106" s="26">
        <f>IF($A106="","",IFERROR(EDATE(Assumptions!$B$10,$A106-1),""))</f>
        <v/>
      </c>
      <c r="C106" s="7">
        <f>IF($A106="","",IF($A106=1,Assumptions!$B$7,IFERROR($I105,"")))</f>
        <v/>
      </c>
      <c r="D106" s="7">
        <f>IF($C106="","",IFERROR(MIN(Assumptions!$B$13,$C106+$C106*Assumptions!$B$8/12),""))</f>
        <v/>
      </c>
      <c r="E106" s="19" t="n"/>
      <c r="F106" s="7">
        <f>IF($C106="","",IFERROR(MIN(IF($E106="",IF(Assumptions!$B$11="",0,Assumptions!$B$11),$E106),MAX(0,$C106+$C106*Assumptions!$B$8/12-$D106)),""))</f>
        <v/>
      </c>
      <c r="G106" s="7">
        <f>IF($C106="","",IFERROR($C106*Assumptions!$B$8/12,""))</f>
        <v/>
      </c>
      <c r="H106" s="7">
        <f>IF($C106="","",IFERROR(MIN($C106,MAX(0,$D106-$G106)+$F106),""))</f>
        <v/>
      </c>
      <c r="I106" s="7">
        <f>IF($C106="","",IFERROR(MAX(0,$C106-$H106),""))</f>
        <v/>
      </c>
      <c r="J106" s="7">
        <f>IF($C106="","",IFERROR($D106+$F106,""))</f>
        <v/>
      </c>
      <c r="K106" s="23" t="n"/>
      <c r="L106" s="24" t="n"/>
    </row>
    <row r="107">
      <c r="A107" s="27">
        <f>IFERROR(IF(OR(Assumptions!$B$3="",Assumptions!$B$9="",ROW()-4&gt;Assumptions!$B$9,AND(ROW()&gt;5,IFERROR($I106,0)&lt;=0)),"",ROW()-4),"")</f>
        <v/>
      </c>
      <c r="B107" s="25">
        <f>IF($A107="","",IFERROR(EDATE(Assumptions!$B$10,$A107-1),""))</f>
        <v/>
      </c>
      <c r="C107" s="16">
        <f>IF($A107="","",IF($A107=1,Assumptions!$B$7,IFERROR($I106,"")))</f>
        <v/>
      </c>
      <c r="D107" s="16">
        <f>IF($C107="","",IFERROR(MIN(Assumptions!$B$13,$C107+$C107*Assumptions!$B$8/12),""))</f>
        <v/>
      </c>
      <c r="E107" s="19" t="n"/>
      <c r="F107" s="16">
        <f>IF($C107="","",IFERROR(MIN(IF($E107="",IF(Assumptions!$B$11="",0,Assumptions!$B$11),$E107),MAX(0,$C107+$C107*Assumptions!$B$8/12-$D107)),""))</f>
        <v/>
      </c>
      <c r="G107" s="16">
        <f>IF($C107="","",IFERROR($C107*Assumptions!$B$8/12,""))</f>
        <v/>
      </c>
      <c r="H107" s="16">
        <f>IF($C107="","",IFERROR(MIN($C107,MAX(0,$D107-$G107)+$F107),""))</f>
        <v/>
      </c>
      <c r="I107" s="16">
        <f>IF($C107="","",IFERROR(MAX(0,$C107-$H107),""))</f>
        <v/>
      </c>
      <c r="J107" s="16">
        <f>IF($C107="","",IFERROR($D107+$F107,""))</f>
        <v/>
      </c>
      <c r="K107" s="23" t="n"/>
      <c r="L107" s="24" t="n"/>
    </row>
    <row r="108">
      <c r="A108" s="28">
        <f>IFERROR(IF(OR(Assumptions!$B$3="",Assumptions!$B$9="",ROW()-4&gt;Assumptions!$B$9,AND(ROW()&gt;5,IFERROR($I107,0)&lt;=0)),"",ROW()-4),"")</f>
        <v/>
      </c>
      <c r="B108" s="26">
        <f>IF($A108="","",IFERROR(EDATE(Assumptions!$B$10,$A108-1),""))</f>
        <v/>
      </c>
      <c r="C108" s="7">
        <f>IF($A108="","",IF($A108=1,Assumptions!$B$7,IFERROR($I107,"")))</f>
        <v/>
      </c>
      <c r="D108" s="7">
        <f>IF($C108="","",IFERROR(MIN(Assumptions!$B$13,$C108+$C108*Assumptions!$B$8/12),""))</f>
        <v/>
      </c>
      <c r="E108" s="19" t="n"/>
      <c r="F108" s="7">
        <f>IF($C108="","",IFERROR(MIN(IF($E108="",IF(Assumptions!$B$11="",0,Assumptions!$B$11),$E108),MAX(0,$C108+$C108*Assumptions!$B$8/12-$D108)),""))</f>
        <v/>
      </c>
      <c r="G108" s="7">
        <f>IF($C108="","",IFERROR($C108*Assumptions!$B$8/12,""))</f>
        <v/>
      </c>
      <c r="H108" s="7">
        <f>IF($C108="","",IFERROR(MIN($C108,MAX(0,$D108-$G108)+$F108),""))</f>
        <v/>
      </c>
      <c r="I108" s="7">
        <f>IF($C108="","",IFERROR(MAX(0,$C108-$H108),""))</f>
        <v/>
      </c>
      <c r="J108" s="7">
        <f>IF($C108="","",IFERROR($D108+$F108,""))</f>
        <v/>
      </c>
      <c r="K108" s="23" t="n"/>
      <c r="L108" s="24" t="n"/>
    </row>
    <row r="109">
      <c r="A109" s="27">
        <f>IFERROR(IF(OR(Assumptions!$B$3="",Assumptions!$B$9="",ROW()-4&gt;Assumptions!$B$9,AND(ROW()&gt;5,IFERROR($I108,0)&lt;=0)),"",ROW()-4),"")</f>
        <v/>
      </c>
      <c r="B109" s="25">
        <f>IF($A109="","",IFERROR(EDATE(Assumptions!$B$10,$A109-1),""))</f>
        <v/>
      </c>
      <c r="C109" s="16">
        <f>IF($A109="","",IF($A109=1,Assumptions!$B$7,IFERROR($I108,"")))</f>
        <v/>
      </c>
      <c r="D109" s="16">
        <f>IF($C109="","",IFERROR(MIN(Assumptions!$B$13,$C109+$C109*Assumptions!$B$8/12),""))</f>
        <v/>
      </c>
      <c r="E109" s="19" t="n"/>
      <c r="F109" s="16">
        <f>IF($C109="","",IFERROR(MIN(IF($E109="",IF(Assumptions!$B$11="",0,Assumptions!$B$11),$E109),MAX(0,$C109+$C109*Assumptions!$B$8/12-$D109)),""))</f>
        <v/>
      </c>
      <c r="G109" s="16">
        <f>IF($C109="","",IFERROR($C109*Assumptions!$B$8/12,""))</f>
        <v/>
      </c>
      <c r="H109" s="16">
        <f>IF($C109="","",IFERROR(MIN($C109,MAX(0,$D109-$G109)+$F109),""))</f>
        <v/>
      </c>
      <c r="I109" s="16">
        <f>IF($C109="","",IFERROR(MAX(0,$C109-$H109),""))</f>
        <v/>
      </c>
      <c r="J109" s="16">
        <f>IF($C109="","",IFERROR($D109+$F109,""))</f>
        <v/>
      </c>
      <c r="K109" s="23" t="n"/>
      <c r="L109" s="24" t="n"/>
    </row>
    <row r="110">
      <c r="A110" s="28">
        <f>IFERROR(IF(OR(Assumptions!$B$3="",Assumptions!$B$9="",ROW()-4&gt;Assumptions!$B$9,AND(ROW()&gt;5,IFERROR($I109,0)&lt;=0)),"",ROW()-4),"")</f>
        <v/>
      </c>
      <c r="B110" s="26">
        <f>IF($A110="","",IFERROR(EDATE(Assumptions!$B$10,$A110-1),""))</f>
        <v/>
      </c>
      <c r="C110" s="7">
        <f>IF($A110="","",IF($A110=1,Assumptions!$B$7,IFERROR($I109,"")))</f>
        <v/>
      </c>
      <c r="D110" s="7">
        <f>IF($C110="","",IFERROR(MIN(Assumptions!$B$13,$C110+$C110*Assumptions!$B$8/12),""))</f>
        <v/>
      </c>
      <c r="E110" s="19" t="n"/>
      <c r="F110" s="7">
        <f>IF($C110="","",IFERROR(MIN(IF($E110="",IF(Assumptions!$B$11="",0,Assumptions!$B$11),$E110),MAX(0,$C110+$C110*Assumptions!$B$8/12-$D110)),""))</f>
        <v/>
      </c>
      <c r="G110" s="7">
        <f>IF($C110="","",IFERROR($C110*Assumptions!$B$8/12,""))</f>
        <v/>
      </c>
      <c r="H110" s="7">
        <f>IF($C110="","",IFERROR(MIN($C110,MAX(0,$D110-$G110)+$F110),""))</f>
        <v/>
      </c>
      <c r="I110" s="7">
        <f>IF($C110="","",IFERROR(MAX(0,$C110-$H110),""))</f>
        <v/>
      </c>
      <c r="J110" s="7">
        <f>IF($C110="","",IFERROR($D110+$F110,""))</f>
        <v/>
      </c>
      <c r="K110" s="23" t="n"/>
      <c r="L110" s="24" t="n"/>
    </row>
    <row r="111">
      <c r="A111" s="27">
        <f>IFERROR(IF(OR(Assumptions!$B$3="",Assumptions!$B$9="",ROW()-4&gt;Assumptions!$B$9,AND(ROW()&gt;5,IFERROR($I110,0)&lt;=0)),"",ROW()-4),"")</f>
        <v/>
      </c>
      <c r="B111" s="25">
        <f>IF($A111="","",IFERROR(EDATE(Assumptions!$B$10,$A111-1),""))</f>
        <v/>
      </c>
      <c r="C111" s="16">
        <f>IF($A111="","",IF($A111=1,Assumptions!$B$7,IFERROR($I110,"")))</f>
        <v/>
      </c>
      <c r="D111" s="16">
        <f>IF($C111="","",IFERROR(MIN(Assumptions!$B$13,$C111+$C111*Assumptions!$B$8/12),""))</f>
        <v/>
      </c>
      <c r="E111" s="19" t="n"/>
      <c r="F111" s="16">
        <f>IF($C111="","",IFERROR(MIN(IF($E111="",IF(Assumptions!$B$11="",0,Assumptions!$B$11),$E111),MAX(0,$C111+$C111*Assumptions!$B$8/12-$D111)),""))</f>
        <v/>
      </c>
      <c r="G111" s="16">
        <f>IF($C111="","",IFERROR($C111*Assumptions!$B$8/12,""))</f>
        <v/>
      </c>
      <c r="H111" s="16">
        <f>IF($C111="","",IFERROR(MIN($C111,MAX(0,$D111-$G111)+$F111),""))</f>
        <v/>
      </c>
      <c r="I111" s="16">
        <f>IF($C111="","",IFERROR(MAX(0,$C111-$H111),""))</f>
        <v/>
      </c>
      <c r="J111" s="16">
        <f>IF($C111="","",IFERROR($D111+$F111,""))</f>
        <v/>
      </c>
      <c r="K111" s="23" t="n"/>
      <c r="L111" s="24" t="n"/>
    </row>
    <row r="112">
      <c r="A112" s="28">
        <f>IFERROR(IF(OR(Assumptions!$B$3="",Assumptions!$B$9="",ROW()-4&gt;Assumptions!$B$9,AND(ROW()&gt;5,IFERROR($I111,0)&lt;=0)),"",ROW()-4),"")</f>
        <v/>
      </c>
      <c r="B112" s="26">
        <f>IF($A112="","",IFERROR(EDATE(Assumptions!$B$10,$A112-1),""))</f>
        <v/>
      </c>
      <c r="C112" s="7">
        <f>IF($A112="","",IF($A112=1,Assumptions!$B$7,IFERROR($I111,"")))</f>
        <v/>
      </c>
      <c r="D112" s="7">
        <f>IF($C112="","",IFERROR(MIN(Assumptions!$B$13,$C112+$C112*Assumptions!$B$8/12),""))</f>
        <v/>
      </c>
      <c r="E112" s="19" t="n"/>
      <c r="F112" s="7">
        <f>IF($C112="","",IFERROR(MIN(IF($E112="",IF(Assumptions!$B$11="",0,Assumptions!$B$11),$E112),MAX(0,$C112+$C112*Assumptions!$B$8/12-$D112)),""))</f>
        <v/>
      </c>
      <c r="G112" s="7">
        <f>IF($C112="","",IFERROR($C112*Assumptions!$B$8/12,""))</f>
        <v/>
      </c>
      <c r="H112" s="7">
        <f>IF($C112="","",IFERROR(MIN($C112,MAX(0,$D112-$G112)+$F112),""))</f>
        <v/>
      </c>
      <c r="I112" s="7">
        <f>IF($C112="","",IFERROR(MAX(0,$C112-$H112),""))</f>
        <v/>
      </c>
      <c r="J112" s="7">
        <f>IF($C112="","",IFERROR($D112+$F112,""))</f>
        <v/>
      </c>
      <c r="K112" s="23" t="n"/>
      <c r="L112" s="24" t="n"/>
    </row>
    <row r="113">
      <c r="A113" s="27">
        <f>IFERROR(IF(OR(Assumptions!$B$3="",Assumptions!$B$9="",ROW()-4&gt;Assumptions!$B$9,AND(ROW()&gt;5,IFERROR($I112,0)&lt;=0)),"",ROW()-4),"")</f>
        <v/>
      </c>
      <c r="B113" s="25">
        <f>IF($A113="","",IFERROR(EDATE(Assumptions!$B$10,$A113-1),""))</f>
        <v/>
      </c>
      <c r="C113" s="16">
        <f>IF($A113="","",IF($A113=1,Assumptions!$B$7,IFERROR($I112,"")))</f>
        <v/>
      </c>
      <c r="D113" s="16">
        <f>IF($C113="","",IFERROR(MIN(Assumptions!$B$13,$C113+$C113*Assumptions!$B$8/12),""))</f>
        <v/>
      </c>
      <c r="E113" s="19" t="n"/>
      <c r="F113" s="16">
        <f>IF($C113="","",IFERROR(MIN(IF($E113="",IF(Assumptions!$B$11="",0,Assumptions!$B$11),$E113),MAX(0,$C113+$C113*Assumptions!$B$8/12-$D113)),""))</f>
        <v/>
      </c>
      <c r="G113" s="16">
        <f>IF($C113="","",IFERROR($C113*Assumptions!$B$8/12,""))</f>
        <v/>
      </c>
      <c r="H113" s="16">
        <f>IF($C113="","",IFERROR(MIN($C113,MAX(0,$D113-$G113)+$F113),""))</f>
        <v/>
      </c>
      <c r="I113" s="16">
        <f>IF($C113="","",IFERROR(MAX(0,$C113-$H113),""))</f>
        <v/>
      </c>
      <c r="J113" s="16">
        <f>IF($C113="","",IFERROR($D113+$F113,""))</f>
        <v/>
      </c>
      <c r="K113" s="23" t="n"/>
      <c r="L113" s="24" t="n"/>
    </row>
    <row r="114">
      <c r="A114" s="28">
        <f>IFERROR(IF(OR(Assumptions!$B$3="",Assumptions!$B$9="",ROW()-4&gt;Assumptions!$B$9,AND(ROW()&gt;5,IFERROR($I113,0)&lt;=0)),"",ROW()-4),"")</f>
        <v/>
      </c>
      <c r="B114" s="26">
        <f>IF($A114="","",IFERROR(EDATE(Assumptions!$B$10,$A114-1),""))</f>
        <v/>
      </c>
      <c r="C114" s="7">
        <f>IF($A114="","",IF($A114=1,Assumptions!$B$7,IFERROR($I113,"")))</f>
        <v/>
      </c>
      <c r="D114" s="7">
        <f>IF($C114="","",IFERROR(MIN(Assumptions!$B$13,$C114+$C114*Assumptions!$B$8/12),""))</f>
        <v/>
      </c>
      <c r="E114" s="19" t="n"/>
      <c r="F114" s="7">
        <f>IF($C114="","",IFERROR(MIN(IF($E114="",IF(Assumptions!$B$11="",0,Assumptions!$B$11),$E114),MAX(0,$C114+$C114*Assumptions!$B$8/12-$D114)),""))</f>
        <v/>
      </c>
      <c r="G114" s="7">
        <f>IF($C114="","",IFERROR($C114*Assumptions!$B$8/12,""))</f>
        <v/>
      </c>
      <c r="H114" s="7">
        <f>IF($C114="","",IFERROR(MIN($C114,MAX(0,$D114-$G114)+$F114),""))</f>
        <v/>
      </c>
      <c r="I114" s="7">
        <f>IF($C114="","",IFERROR(MAX(0,$C114-$H114),""))</f>
        <v/>
      </c>
      <c r="J114" s="7">
        <f>IF($C114="","",IFERROR($D114+$F114,""))</f>
        <v/>
      </c>
      <c r="K114" s="23" t="n"/>
      <c r="L114" s="24" t="n"/>
    </row>
    <row r="115">
      <c r="A115" s="27">
        <f>IFERROR(IF(OR(Assumptions!$B$3="",Assumptions!$B$9="",ROW()-4&gt;Assumptions!$B$9,AND(ROW()&gt;5,IFERROR($I114,0)&lt;=0)),"",ROW()-4),"")</f>
        <v/>
      </c>
      <c r="B115" s="25">
        <f>IF($A115="","",IFERROR(EDATE(Assumptions!$B$10,$A115-1),""))</f>
        <v/>
      </c>
      <c r="C115" s="16">
        <f>IF($A115="","",IF($A115=1,Assumptions!$B$7,IFERROR($I114,"")))</f>
        <v/>
      </c>
      <c r="D115" s="16">
        <f>IF($C115="","",IFERROR(MIN(Assumptions!$B$13,$C115+$C115*Assumptions!$B$8/12),""))</f>
        <v/>
      </c>
      <c r="E115" s="19" t="n"/>
      <c r="F115" s="16">
        <f>IF($C115="","",IFERROR(MIN(IF($E115="",IF(Assumptions!$B$11="",0,Assumptions!$B$11),$E115),MAX(0,$C115+$C115*Assumptions!$B$8/12-$D115)),""))</f>
        <v/>
      </c>
      <c r="G115" s="16">
        <f>IF($C115="","",IFERROR($C115*Assumptions!$B$8/12,""))</f>
        <v/>
      </c>
      <c r="H115" s="16">
        <f>IF($C115="","",IFERROR(MIN($C115,MAX(0,$D115-$G115)+$F115),""))</f>
        <v/>
      </c>
      <c r="I115" s="16">
        <f>IF($C115="","",IFERROR(MAX(0,$C115-$H115),""))</f>
        <v/>
      </c>
      <c r="J115" s="16">
        <f>IF($C115="","",IFERROR($D115+$F115,""))</f>
        <v/>
      </c>
      <c r="K115" s="23" t="n"/>
      <c r="L115" s="24" t="n"/>
    </row>
    <row r="116">
      <c r="A116" s="28">
        <f>IFERROR(IF(OR(Assumptions!$B$3="",Assumptions!$B$9="",ROW()-4&gt;Assumptions!$B$9,AND(ROW()&gt;5,IFERROR($I115,0)&lt;=0)),"",ROW()-4),"")</f>
        <v/>
      </c>
      <c r="B116" s="26">
        <f>IF($A116="","",IFERROR(EDATE(Assumptions!$B$10,$A116-1),""))</f>
        <v/>
      </c>
      <c r="C116" s="7">
        <f>IF($A116="","",IF($A116=1,Assumptions!$B$7,IFERROR($I115,"")))</f>
        <v/>
      </c>
      <c r="D116" s="7">
        <f>IF($C116="","",IFERROR(MIN(Assumptions!$B$13,$C116+$C116*Assumptions!$B$8/12),""))</f>
        <v/>
      </c>
      <c r="E116" s="19" t="n"/>
      <c r="F116" s="7">
        <f>IF($C116="","",IFERROR(MIN(IF($E116="",IF(Assumptions!$B$11="",0,Assumptions!$B$11),$E116),MAX(0,$C116+$C116*Assumptions!$B$8/12-$D116)),""))</f>
        <v/>
      </c>
      <c r="G116" s="7">
        <f>IF($C116="","",IFERROR($C116*Assumptions!$B$8/12,""))</f>
        <v/>
      </c>
      <c r="H116" s="7">
        <f>IF($C116="","",IFERROR(MIN($C116,MAX(0,$D116-$G116)+$F116),""))</f>
        <v/>
      </c>
      <c r="I116" s="7">
        <f>IF($C116="","",IFERROR(MAX(0,$C116-$H116),""))</f>
        <v/>
      </c>
      <c r="J116" s="7">
        <f>IF($C116="","",IFERROR($D116+$F116,""))</f>
        <v/>
      </c>
      <c r="K116" s="23" t="n"/>
      <c r="L116" s="24" t="n"/>
    </row>
    <row r="117">
      <c r="A117" s="27">
        <f>IFERROR(IF(OR(Assumptions!$B$3="",Assumptions!$B$9="",ROW()-4&gt;Assumptions!$B$9,AND(ROW()&gt;5,IFERROR($I116,0)&lt;=0)),"",ROW()-4),"")</f>
        <v/>
      </c>
      <c r="B117" s="25">
        <f>IF($A117="","",IFERROR(EDATE(Assumptions!$B$10,$A117-1),""))</f>
        <v/>
      </c>
      <c r="C117" s="16">
        <f>IF($A117="","",IF($A117=1,Assumptions!$B$7,IFERROR($I116,"")))</f>
        <v/>
      </c>
      <c r="D117" s="16">
        <f>IF($C117="","",IFERROR(MIN(Assumptions!$B$13,$C117+$C117*Assumptions!$B$8/12),""))</f>
        <v/>
      </c>
      <c r="E117" s="19" t="n"/>
      <c r="F117" s="16">
        <f>IF($C117="","",IFERROR(MIN(IF($E117="",IF(Assumptions!$B$11="",0,Assumptions!$B$11),$E117),MAX(0,$C117+$C117*Assumptions!$B$8/12-$D117)),""))</f>
        <v/>
      </c>
      <c r="G117" s="16">
        <f>IF($C117="","",IFERROR($C117*Assumptions!$B$8/12,""))</f>
        <v/>
      </c>
      <c r="H117" s="16">
        <f>IF($C117="","",IFERROR(MIN($C117,MAX(0,$D117-$G117)+$F117),""))</f>
        <v/>
      </c>
      <c r="I117" s="16">
        <f>IF($C117="","",IFERROR(MAX(0,$C117-$H117),""))</f>
        <v/>
      </c>
      <c r="J117" s="16">
        <f>IF($C117="","",IFERROR($D117+$F117,""))</f>
        <v/>
      </c>
      <c r="K117" s="23" t="n"/>
      <c r="L117" s="24" t="n"/>
    </row>
    <row r="118">
      <c r="A118" s="28">
        <f>IFERROR(IF(OR(Assumptions!$B$3="",Assumptions!$B$9="",ROW()-4&gt;Assumptions!$B$9,AND(ROW()&gt;5,IFERROR($I117,0)&lt;=0)),"",ROW()-4),"")</f>
        <v/>
      </c>
      <c r="B118" s="26">
        <f>IF($A118="","",IFERROR(EDATE(Assumptions!$B$10,$A118-1),""))</f>
        <v/>
      </c>
      <c r="C118" s="7">
        <f>IF($A118="","",IF($A118=1,Assumptions!$B$7,IFERROR($I117,"")))</f>
        <v/>
      </c>
      <c r="D118" s="7">
        <f>IF($C118="","",IFERROR(MIN(Assumptions!$B$13,$C118+$C118*Assumptions!$B$8/12),""))</f>
        <v/>
      </c>
      <c r="E118" s="19" t="n"/>
      <c r="F118" s="7">
        <f>IF($C118="","",IFERROR(MIN(IF($E118="",IF(Assumptions!$B$11="",0,Assumptions!$B$11),$E118),MAX(0,$C118+$C118*Assumptions!$B$8/12-$D118)),""))</f>
        <v/>
      </c>
      <c r="G118" s="7">
        <f>IF($C118="","",IFERROR($C118*Assumptions!$B$8/12,""))</f>
        <v/>
      </c>
      <c r="H118" s="7">
        <f>IF($C118="","",IFERROR(MIN($C118,MAX(0,$D118-$G118)+$F118),""))</f>
        <v/>
      </c>
      <c r="I118" s="7">
        <f>IF($C118="","",IFERROR(MAX(0,$C118-$H118),""))</f>
        <v/>
      </c>
      <c r="J118" s="7">
        <f>IF($C118="","",IFERROR($D118+$F118,""))</f>
        <v/>
      </c>
      <c r="K118" s="23" t="n"/>
      <c r="L118" s="24" t="n"/>
    </row>
    <row r="119">
      <c r="A119" s="27">
        <f>IFERROR(IF(OR(Assumptions!$B$3="",Assumptions!$B$9="",ROW()-4&gt;Assumptions!$B$9,AND(ROW()&gt;5,IFERROR($I118,0)&lt;=0)),"",ROW()-4),"")</f>
        <v/>
      </c>
      <c r="B119" s="25">
        <f>IF($A119="","",IFERROR(EDATE(Assumptions!$B$10,$A119-1),""))</f>
        <v/>
      </c>
      <c r="C119" s="16">
        <f>IF($A119="","",IF($A119=1,Assumptions!$B$7,IFERROR($I118,"")))</f>
        <v/>
      </c>
      <c r="D119" s="16">
        <f>IF($C119="","",IFERROR(MIN(Assumptions!$B$13,$C119+$C119*Assumptions!$B$8/12),""))</f>
        <v/>
      </c>
      <c r="E119" s="19" t="n"/>
      <c r="F119" s="16">
        <f>IF($C119="","",IFERROR(MIN(IF($E119="",IF(Assumptions!$B$11="",0,Assumptions!$B$11),$E119),MAX(0,$C119+$C119*Assumptions!$B$8/12-$D119)),""))</f>
        <v/>
      </c>
      <c r="G119" s="16">
        <f>IF($C119="","",IFERROR($C119*Assumptions!$B$8/12,""))</f>
        <v/>
      </c>
      <c r="H119" s="16">
        <f>IF($C119="","",IFERROR(MIN($C119,MAX(0,$D119-$G119)+$F119),""))</f>
        <v/>
      </c>
      <c r="I119" s="16">
        <f>IF($C119="","",IFERROR(MAX(0,$C119-$H119),""))</f>
        <v/>
      </c>
      <c r="J119" s="16">
        <f>IF($C119="","",IFERROR($D119+$F119,""))</f>
        <v/>
      </c>
      <c r="K119" s="23" t="n"/>
      <c r="L119" s="24" t="n"/>
    </row>
    <row r="120">
      <c r="A120" s="28">
        <f>IFERROR(IF(OR(Assumptions!$B$3="",Assumptions!$B$9="",ROW()-4&gt;Assumptions!$B$9,AND(ROW()&gt;5,IFERROR($I119,0)&lt;=0)),"",ROW()-4),"")</f>
        <v/>
      </c>
      <c r="B120" s="26">
        <f>IF($A120="","",IFERROR(EDATE(Assumptions!$B$10,$A120-1),""))</f>
        <v/>
      </c>
      <c r="C120" s="7">
        <f>IF($A120="","",IF($A120=1,Assumptions!$B$7,IFERROR($I119,"")))</f>
        <v/>
      </c>
      <c r="D120" s="7">
        <f>IF($C120="","",IFERROR(MIN(Assumptions!$B$13,$C120+$C120*Assumptions!$B$8/12),""))</f>
        <v/>
      </c>
      <c r="E120" s="19" t="n"/>
      <c r="F120" s="7">
        <f>IF($C120="","",IFERROR(MIN(IF($E120="",IF(Assumptions!$B$11="",0,Assumptions!$B$11),$E120),MAX(0,$C120+$C120*Assumptions!$B$8/12-$D120)),""))</f>
        <v/>
      </c>
      <c r="G120" s="7">
        <f>IF($C120="","",IFERROR($C120*Assumptions!$B$8/12,""))</f>
        <v/>
      </c>
      <c r="H120" s="7">
        <f>IF($C120="","",IFERROR(MIN($C120,MAX(0,$D120-$G120)+$F120),""))</f>
        <v/>
      </c>
      <c r="I120" s="7">
        <f>IF($C120="","",IFERROR(MAX(0,$C120-$H120),""))</f>
        <v/>
      </c>
      <c r="J120" s="7">
        <f>IF($C120="","",IFERROR($D120+$F120,""))</f>
        <v/>
      </c>
      <c r="K120" s="23" t="n"/>
      <c r="L120" s="24" t="n"/>
    </row>
    <row r="121">
      <c r="A121" s="27">
        <f>IFERROR(IF(OR(Assumptions!$B$3="",Assumptions!$B$9="",ROW()-4&gt;Assumptions!$B$9,AND(ROW()&gt;5,IFERROR($I120,0)&lt;=0)),"",ROW()-4),"")</f>
        <v/>
      </c>
      <c r="B121" s="25">
        <f>IF($A121="","",IFERROR(EDATE(Assumptions!$B$10,$A121-1),""))</f>
        <v/>
      </c>
      <c r="C121" s="16">
        <f>IF($A121="","",IF($A121=1,Assumptions!$B$7,IFERROR($I120,"")))</f>
        <v/>
      </c>
      <c r="D121" s="16">
        <f>IF($C121="","",IFERROR(MIN(Assumptions!$B$13,$C121+$C121*Assumptions!$B$8/12),""))</f>
        <v/>
      </c>
      <c r="E121" s="19" t="n"/>
      <c r="F121" s="16">
        <f>IF($C121="","",IFERROR(MIN(IF($E121="",IF(Assumptions!$B$11="",0,Assumptions!$B$11),$E121),MAX(0,$C121+$C121*Assumptions!$B$8/12-$D121)),""))</f>
        <v/>
      </c>
      <c r="G121" s="16">
        <f>IF($C121="","",IFERROR($C121*Assumptions!$B$8/12,""))</f>
        <v/>
      </c>
      <c r="H121" s="16">
        <f>IF($C121="","",IFERROR(MIN($C121,MAX(0,$D121-$G121)+$F121),""))</f>
        <v/>
      </c>
      <c r="I121" s="16">
        <f>IF($C121="","",IFERROR(MAX(0,$C121-$H121),""))</f>
        <v/>
      </c>
      <c r="J121" s="16">
        <f>IF($C121="","",IFERROR($D121+$F121,""))</f>
        <v/>
      </c>
      <c r="K121" s="23" t="n"/>
      <c r="L121" s="24" t="n"/>
    </row>
    <row r="122">
      <c r="A122" s="28">
        <f>IFERROR(IF(OR(Assumptions!$B$3="",Assumptions!$B$9="",ROW()-4&gt;Assumptions!$B$9,AND(ROW()&gt;5,IFERROR($I121,0)&lt;=0)),"",ROW()-4),"")</f>
        <v/>
      </c>
      <c r="B122" s="26">
        <f>IF($A122="","",IFERROR(EDATE(Assumptions!$B$10,$A122-1),""))</f>
        <v/>
      </c>
      <c r="C122" s="7">
        <f>IF($A122="","",IF($A122=1,Assumptions!$B$7,IFERROR($I121,"")))</f>
        <v/>
      </c>
      <c r="D122" s="7">
        <f>IF($C122="","",IFERROR(MIN(Assumptions!$B$13,$C122+$C122*Assumptions!$B$8/12),""))</f>
        <v/>
      </c>
      <c r="E122" s="19" t="n"/>
      <c r="F122" s="7">
        <f>IF($C122="","",IFERROR(MIN(IF($E122="",IF(Assumptions!$B$11="",0,Assumptions!$B$11),$E122),MAX(0,$C122+$C122*Assumptions!$B$8/12-$D122)),""))</f>
        <v/>
      </c>
      <c r="G122" s="7">
        <f>IF($C122="","",IFERROR($C122*Assumptions!$B$8/12,""))</f>
        <v/>
      </c>
      <c r="H122" s="7">
        <f>IF($C122="","",IFERROR(MIN($C122,MAX(0,$D122-$G122)+$F122),""))</f>
        <v/>
      </c>
      <c r="I122" s="7">
        <f>IF($C122="","",IFERROR(MAX(0,$C122-$H122),""))</f>
        <v/>
      </c>
      <c r="J122" s="7">
        <f>IF($C122="","",IFERROR($D122+$F122,""))</f>
        <v/>
      </c>
      <c r="K122" s="23" t="n"/>
      <c r="L122" s="24" t="n"/>
    </row>
    <row r="123">
      <c r="A123" s="27">
        <f>IFERROR(IF(OR(Assumptions!$B$3="",Assumptions!$B$9="",ROW()-4&gt;Assumptions!$B$9,AND(ROW()&gt;5,IFERROR($I122,0)&lt;=0)),"",ROW()-4),"")</f>
        <v/>
      </c>
      <c r="B123" s="25">
        <f>IF($A123="","",IFERROR(EDATE(Assumptions!$B$10,$A123-1),""))</f>
        <v/>
      </c>
      <c r="C123" s="16">
        <f>IF($A123="","",IF($A123=1,Assumptions!$B$7,IFERROR($I122,"")))</f>
        <v/>
      </c>
      <c r="D123" s="16">
        <f>IF($C123="","",IFERROR(MIN(Assumptions!$B$13,$C123+$C123*Assumptions!$B$8/12),""))</f>
        <v/>
      </c>
      <c r="E123" s="19" t="n"/>
      <c r="F123" s="16">
        <f>IF($C123="","",IFERROR(MIN(IF($E123="",IF(Assumptions!$B$11="",0,Assumptions!$B$11),$E123),MAX(0,$C123+$C123*Assumptions!$B$8/12-$D123)),""))</f>
        <v/>
      </c>
      <c r="G123" s="16">
        <f>IF($C123="","",IFERROR($C123*Assumptions!$B$8/12,""))</f>
        <v/>
      </c>
      <c r="H123" s="16">
        <f>IF($C123="","",IFERROR(MIN($C123,MAX(0,$D123-$G123)+$F123),""))</f>
        <v/>
      </c>
      <c r="I123" s="16">
        <f>IF($C123="","",IFERROR(MAX(0,$C123-$H123),""))</f>
        <v/>
      </c>
      <c r="J123" s="16">
        <f>IF($C123="","",IFERROR($D123+$F123,""))</f>
        <v/>
      </c>
      <c r="K123" s="23" t="n"/>
      <c r="L123" s="24" t="n"/>
    </row>
    <row r="124">
      <c r="A124" s="28">
        <f>IFERROR(IF(OR(Assumptions!$B$3="",Assumptions!$B$9="",ROW()-4&gt;Assumptions!$B$9,AND(ROW()&gt;5,IFERROR($I123,0)&lt;=0)),"",ROW()-4),"")</f>
        <v/>
      </c>
      <c r="B124" s="26">
        <f>IF($A124="","",IFERROR(EDATE(Assumptions!$B$10,$A124-1),""))</f>
        <v/>
      </c>
      <c r="C124" s="7">
        <f>IF($A124="","",IF($A124=1,Assumptions!$B$7,IFERROR($I123,"")))</f>
        <v/>
      </c>
      <c r="D124" s="7">
        <f>IF($C124="","",IFERROR(MIN(Assumptions!$B$13,$C124+$C124*Assumptions!$B$8/12),""))</f>
        <v/>
      </c>
      <c r="E124" s="19" t="n"/>
      <c r="F124" s="7">
        <f>IF($C124="","",IFERROR(MIN(IF($E124="",IF(Assumptions!$B$11="",0,Assumptions!$B$11),$E124),MAX(0,$C124+$C124*Assumptions!$B$8/12-$D124)),""))</f>
        <v/>
      </c>
      <c r="G124" s="7">
        <f>IF($C124="","",IFERROR($C124*Assumptions!$B$8/12,""))</f>
        <v/>
      </c>
      <c r="H124" s="7">
        <f>IF($C124="","",IFERROR(MIN($C124,MAX(0,$D124-$G124)+$F124),""))</f>
        <v/>
      </c>
      <c r="I124" s="7">
        <f>IF($C124="","",IFERROR(MAX(0,$C124-$H124),""))</f>
        <v/>
      </c>
      <c r="J124" s="7">
        <f>IF($C124="","",IFERROR($D124+$F124,""))</f>
        <v/>
      </c>
      <c r="K124" s="23" t="n"/>
      <c r="L124" s="24" t="n"/>
    </row>
    <row r="125">
      <c r="A125" s="27">
        <f>IFERROR(IF(OR(Assumptions!$B$3="",Assumptions!$B$9="",ROW()-4&gt;Assumptions!$B$9,AND(ROW()&gt;5,IFERROR($I124,0)&lt;=0)),"",ROW()-4),"")</f>
        <v/>
      </c>
      <c r="B125" s="25">
        <f>IF($A125="","",IFERROR(EDATE(Assumptions!$B$10,$A125-1),""))</f>
        <v/>
      </c>
      <c r="C125" s="16">
        <f>IF($A125="","",IF($A125=1,Assumptions!$B$7,IFERROR($I124,"")))</f>
        <v/>
      </c>
      <c r="D125" s="16">
        <f>IF($C125="","",IFERROR(MIN(Assumptions!$B$13,$C125+$C125*Assumptions!$B$8/12),""))</f>
        <v/>
      </c>
      <c r="E125" s="19" t="n"/>
      <c r="F125" s="16">
        <f>IF($C125="","",IFERROR(MIN(IF($E125="",IF(Assumptions!$B$11="",0,Assumptions!$B$11),$E125),MAX(0,$C125+$C125*Assumptions!$B$8/12-$D125)),""))</f>
        <v/>
      </c>
      <c r="G125" s="16">
        <f>IF($C125="","",IFERROR($C125*Assumptions!$B$8/12,""))</f>
        <v/>
      </c>
      <c r="H125" s="16">
        <f>IF($C125="","",IFERROR(MIN($C125,MAX(0,$D125-$G125)+$F125),""))</f>
        <v/>
      </c>
      <c r="I125" s="16">
        <f>IF($C125="","",IFERROR(MAX(0,$C125-$H125),""))</f>
        <v/>
      </c>
      <c r="J125" s="16">
        <f>IF($C125="","",IFERROR($D125+$F125,""))</f>
        <v/>
      </c>
      <c r="K125" s="23" t="n"/>
      <c r="L125" s="24" t="n"/>
    </row>
    <row r="126">
      <c r="A126" s="28">
        <f>IFERROR(IF(OR(Assumptions!$B$3="",Assumptions!$B$9="",ROW()-4&gt;Assumptions!$B$9,AND(ROW()&gt;5,IFERROR($I125,0)&lt;=0)),"",ROW()-4),"")</f>
        <v/>
      </c>
      <c r="B126" s="26">
        <f>IF($A126="","",IFERROR(EDATE(Assumptions!$B$10,$A126-1),""))</f>
        <v/>
      </c>
      <c r="C126" s="7">
        <f>IF($A126="","",IF($A126=1,Assumptions!$B$7,IFERROR($I125,"")))</f>
        <v/>
      </c>
      <c r="D126" s="7">
        <f>IF($C126="","",IFERROR(MIN(Assumptions!$B$13,$C126+$C126*Assumptions!$B$8/12),""))</f>
        <v/>
      </c>
      <c r="E126" s="19" t="n"/>
      <c r="F126" s="7">
        <f>IF($C126="","",IFERROR(MIN(IF($E126="",IF(Assumptions!$B$11="",0,Assumptions!$B$11),$E126),MAX(0,$C126+$C126*Assumptions!$B$8/12-$D126)),""))</f>
        <v/>
      </c>
      <c r="G126" s="7">
        <f>IF($C126="","",IFERROR($C126*Assumptions!$B$8/12,""))</f>
        <v/>
      </c>
      <c r="H126" s="7">
        <f>IF($C126="","",IFERROR(MIN($C126,MAX(0,$D126-$G126)+$F126),""))</f>
        <v/>
      </c>
      <c r="I126" s="7">
        <f>IF($C126="","",IFERROR(MAX(0,$C126-$H126),""))</f>
        <v/>
      </c>
      <c r="J126" s="7">
        <f>IF($C126="","",IFERROR($D126+$F126,""))</f>
        <v/>
      </c>
      <c r="K126" s="23" t="n"/>
      <c r="L126" s="24" t="n"/>
    </row>
    <row r="127">
      <c r="A127" s="27">
        <f>IFERROR(IF(OR(Assumptions!$B$3="",Assumptions!$B$9="",ROW()-4&gt;Assumptions!$B$9,AND(ROW()&gt;5,IFERROR($I126,0)&lt;=0)),"",ROW()-4),"")</f>
        <v/>
      </c>
      <c r="B127" s="25">
        <f>IF($A127="","",IFERROR(EDATE(Assumptions!$B$10,$A127-1),""))</f>
        <v/>
      </c>
      <c r="C127" s="16">
        <f>IF($A127="","",IF($A127=1,Assumptions!$B$7,IFERROR($I126,"")))</f>
        <v/>
      </c>
      <c r="D127" s="16">
        <f>IF($C127="","",IFERROR(MIN(Assumptions!$B$13,$C127+$C127*Assumptions!$B$8/12),""))</f>
        <v/>
      </c>
      <c r="E127" s="19" t="n"/>
      <c r="F127" s="16">
        <f>IF($C127="","",IFERROR(MIN(IF($E127="",IF(Assumptions!$B$11="",0,Assumptions!$B$11),$E127),MAX(0,$C127+$C127*Assumptions!$B$8/12-$D127)),""))</f>
        <v/>
      </c>
      <c r="G127" s="16">
        <f>IF($C127="","",IFERROR($C127*Assumptions!$B$8/12,""))</f>
        <v/>
      </c>
      <c r="H127" s="16">
        <f>IF($C127="","",IFERROR(MIN($C127,MAX(0,$D127-$G127)+$F127),""))</f>
        <v/>
      </c>
      <c r="I127" s="16">
        <f>IF($C127="","",IFERROR(MAX(0,$C127-$H127),""))</f>
        <v/>
      </c>
      <c r="J127" s="16">
        <f>IF($C127="","",IFERROR($D127+$F127,""))</f>
        <v/>
      </c>
      <c r="K127" s="23" t="n"/>
      <c r="L127" s="24" t="n"/>
    </row>
    <row r="128">
      <c r="A128" s="28">
        <f>IFERROR(IF(OR(Assumptions!$B$3="",Assumptions!$B$9="",ROW()-4&gt;Assumptions!$B$9,AND(ROW()&gt;5,IFERROR($I127,0)&lt;=0)),"",ROW()-4),"")</f>
        <v/>
      </c>
      <c r="B128" s="26">
        <f>IF($A128="","",IFERROR(EDATE(Assumptions!$B$10,$A128-1),""))</f>
        <v/>
      </c>
      <c r="C128" s="7">
        <f>IF($A128="","",IF($A128=1,Assumptions!$B$7,IFERROR($I127,"")))</f>
        <v/>
      </c>
      <c r="D128" s="7">
        <f>IF($C128="","",IFERROR(MIN(Assumptions!$B$13,$C128+$C128*Assumptions!$B$8/12),""))</f>
        <v/>
      </c>
      <c r="E128" s="19" t="n"/>
      <c r="F128" s="7">
        <f>IF($C128="","",IFERROR(MIN(IF($E128="",IF(Assumptions!$B$11="",0,Assumptions!$B$11),$E128),MAX(0,$C128+$C128*Assumptions!$B$8/12-$D128)),""))</f>
        <v/>
      </c>
      <c r="G128" s="7">
        <f>IF($C128="","",IFERROR($C128*Assumptions!$B$8/12,""))</f>
        <v/>
      </c>
      <c r="H128" s="7">
        <f>IF($C128="","",IFERROR(MIN($C128,MAX(0,$D128-$G128)+$F128),""))</f>
        <v/>
      </c>
      <c r="I128" s="7">
        <f>IF($C128="","",IFERROR(MAX(0,$C128-$H128),""))</f>
        <v/>
      </c>
      <c r="J128" s="7">
        <f>IF($C128="","",IFERROR($D128+$F128,""))</f>
        <v/>
      </c>
      <c r="K128" s="23" t="n"/>
      <c r="L128" s="24" t="n"/>
    </row>
    <row r="129">
      <c r="A129" s="27">
        <f>IFERROR(IF(OR(Assumptions!$B$3="",Assumptions!$B$9="",ROW()-4&gt;Assumptions!$B$9,AND(ROW()&gt;5,IFERROR($I128,0)&lt;=0)),"",ROW()-4),"")</f>
        <v/>
      </c>
      <c r="B129" s="25">
        <f>IF($A129="","",IFERROR(EDATE(Assumptions!$B$10,$A129-1),""))</f>
        <v/>
      </c>
      <c r="C129" s="16">
        <f>IF($A129="","",IF($A129=1,Assumptions!$B$7,IFERROR($I128,"")))</f>
        <v/>
      </c>
      <c r="D129" s="16">
        <f>IF($C129="","",IFERROR(MIN(Assumptions!$B$13,$C129+$C129*Assumptions!$B$8/12),""))</f>
        <v/>
      </c>
      <c r="E129" s="19" t="n"/>
      <c r="F129" s="16">
        <f>IF($C129="","",IFERROR(MIN(IF($E129="",IF(Assumptions!$B$11="",0,Assumptions!$B$11),$E129),MAX(0,$C129+$C129*Assumptions!$B$8/12-$D129)),""))</f>
        <v/>
      </c>
      <c r="G129" s="16">
        <f>IF($C129="","",IFERROR($C129*Assumptions!$B$8/12,""))</f>
        <v/>
      </c>
      <c r="H129" s="16">
        <f>IF($C129="","",IFERROR(MIN($C129,MAX(0,$D129-$G129)+$F129),""))</f>
        <v/>
      </c>
      <c r="I129" s="16">
        <f>IF($C129="","",IFERROR(MAX(0,$C129-$H129),""))</f>
        <v/>
      </c>
      <c r="J129" s="16">
        <f>IF($C129="","",IFERROR($D129+$F129,""))</f>
        <v/>
      </c>
      <c r="K129" s="23" t="n"/>
      <c r="L129" s="24" t="n"/>
    </row>
    <row r="130">
      <c r="A130" s="28">
        <f>IFERROR(IF(OR(Assumptions!$B$3="",Assumptions!$B$9="",ROW()-4&gt;Assumptions!$B$9,AND(ROW()&gt;5,IFERROR($I129,0)&lt;=0)),"",ROW()-4),"")</f>
        <v/>
      </c>
      <c r="B130" s="26">
        <f>IF($A130="","",IFERROR(EDATE(Assumptions!$B$10,$A130-1),""))</f>
        <v/>
      </c>
      <c r="C130" s="7">
        <f>IF($A130="","",IF($A130=1,Assumptions!$B$7,IFERROR($I129,"")))</f>
        <v/>
      </c>
      <c r="D130" s="7">
        <f>IF($C130="","",IFERROR(MIN(Assumptions!$B$13,$C130+$C130*Assumptions!$B$8/12),""))</f>
        <v/>
      </c>
      <c r="E130" s="19" t="n"/>
      <c r="F130" s="7">
        <f>IF($C130="","",IFERROR(MIN(IF($E130="",IF(Assumptions!$B$11="",0,Assumptions!$B$11),$E130),MAX(0,$C130+$C130*Assumptions!$B$8/12-$D130)),""))</f>
        <v/>
      </c>
      <c r="G130" s="7">
        <f>IF($C130="","",IFERROR($C130*Assumptions!$B$8/12,""))</f>
        <v/>
      </c>
      <c r="H130" s="7">
        <f>IF($C130="","",IFERROR(MIN($C130,MAX(0,$D130-$G130)+$F130),""))</f>
        <v/>
      </c>
      <c r="I130" s="7">
        <f>IF($C130="","",IFERROR(MAX(0,$C130-$H130),""))</f>
        <v/>
      </c>
      <c r="J130" s="7">
        <f>IF($C130="","",IFERROR($D130+$F130,""))</f>
        <v/>
      </c>
      <c r="K130" s="23" t="n"/>
      <c r="L130" s="24" t="n"/>
    </row>
    <row r="131">
      <c r="A131" s="27">
        <f>IFERROR(IF(OR(Assumptions!$B$3="",Assumptions!$B$9="",ROW()-4&gt;Assumptions!$B$9,AND(ROW()&gt;5,IFERROR($I130,0)&lt;=0)),"",ROW()-4),"")</f>
        <v/>
      </c>
      <c r="B131" s="25">
        <f>IF($A131="","",IFERROR(EDATE(Assumptions!$B$10,$A131-1),""))</f>
        <v/>
      </c>
      <c r="C131" s="16">
        <f>IF($A131="","",IF($A131=1,Assumptions!$B$7,IFERROR($I130,"")))</f>
        <v/>
      </c>
      <c r="D131" s="16">
        <f>IF($C131="","",IFERROR(MIN(Assumptions!$B$13,$C131+$C131*Assumptions!$B$8/12),""))</f>
        <v/>
      </c>
      <c r="E131" s="19" t="n"/>
      <c r="F131" s="16">
        <f>IF($C131="","",IFERROR(MIN(IF($E131="",IF(Assumptions!$B$11="",0,Assumptions!$B$11),$E131),MAX(0,$C131+$C131*Assumptions!$B$8/12-$D131)),""))</f>
        <v/>
      </c>
      <c r="G131" s="16">
        <f>IF($C131="","",IFERROR($C131*Assumptions!$B$8/12,""))</f>
        <v/>
      </c>
      <c r="H131" s="16">
        <f>IF($C131="","",IFERROR(MIN($C131,MAX(0,$D131-$G131)+$F131),""))</f>
        <v/>
      </c>
      <c r="I131" s="16">
        <f>IF($C131="","",IFERROR(MAX(0,$C131-$H131),""))</f>
        <v/>
      </c>
      <c r="J131" s="16">
        <f>IF($C131="","",IFERROR($D131+$F131,""))</f>
        <v/>
      </c>
      <c r="K131" s="23" t="n"/>
      <c r="L131" s="24" t="n"/>
    </row>
    <row r="132">
      <c r="A132" s="28">
        <f>IFERROR(IF(OR(Assumptions!$B$3="",Assumptions!$B$9="",ROW()-4&gt;Assumptions!$B$9,AND(ROW()&gt;5,IFERROR($I131,0)&lt;=0)),"",ROW()-4),"")</f>
        <v/>
      </c>
      <c r="B132" s="26">
        <f>IF($A132="","",IFERROR(EDATE(Assumptions!$B$10,$A132-1),""))</f>
        <v/>
      </c>
      <c r="C132" s="7">
        <f>IF($A132="","",IF($A132=1,Assumptions!$B$7,IFERROR($I131,"")))</f>
        <v/>
      </c>
      <c r="D132" s="7">
        <f>IF($C132="","",IFERROR(MIN(Assumptions!$B$13,$C132+$C132*Assumptions!$B$8/12),""))</f>
        <v/>
      </c>
      <c r="E132" s="19" t="n"/>
      <c r="F132" s="7">
        <f>IF($C132="","",IFERROR(MIN(IF($E132="",IF(Assumptions!$B$11="",0,Assumptions!$B$11),$E132),MAX(0,$C132+$C132*Assumptions!$B$8/12-$D132)),""))</f>
        <v/>
      </c>
      <c r="G132" s="7">
        <f>IF($C132="","",IFERROR($C132*Assumptions!$B$8/12,""))</f>
        <v/>
      </c>
      <c r="H132" s="7">
        <f>IF($C132="","",IFERROR(MIN($C132,MAX(0,$D132-$G132)+$F132),""))</f>
        <v/>
      </c>
      <c r="I132" s="7">
        <f>IF($C132="","",IFERROR(MAX(0,$C132-$H132),""))</f>
        <v/>
      </c>
      <c r="J132" s="7">
        <f>IF($C132="","",IFERROR($D132+$F132,""))</f>
        <v/>
      </c>
      <c r="K132" s="23" t="n"/>
      <c r="L132" s="24" t="n"/>
    </row>
    <row r="133">
      <c r="A133" s="27">
        <f>IFERROR(IF(OR(Assumptions!$B$3="",Assumptions!$B$9="",ROW()-4&gt;Assumptions!$B$9,AND(ROW()&gt;5,IFERROR($I132,0)&lt;=0)),"",ROW()-4),"")</f>
        <v/>
      </c>
      <c r="B133" s="25">
        <f>IF($A133="","",IFERROR(EDATE(Assumptions!$B$10,$A133-1),""))</f>
        <v/>
      </c>
      <c r="C133" s="16">
        <f>IF($A133="","",IF($A133=1,Assumptions!$B$7,IFERROR($I132,"")))</f>
        <v/>
      </c>
      <c r="D133" s="16">
        <f>IF($C133="","",IFERROR(MIN(Assumptions!$B$13,$C133+$C133*Assumptions!$B$8/12),""))</f>
        <v/>
      </c>
      <c r="E133" s="19" t="n"/>
      <c r="F133" s="16">
        <f>IF($C133="","",IFERROR(MIN(IF($E133="",IF(Assumptions!$B$11="",0,Assumptions!$B$11),$E133),MAX(0,$C133+$C133*Assumptions!$B$8/12-$D133)),""))</f>
        <v/>
      </c>
      <c r="G133" s="16">
        <f>IF($C133="","",IFERROR($C133*Assumptions!$B$8/12,""))</f>
        <v/>
      </c>
      <c r="H133" s="16">
        <f>IF($C133="","",IFERROR(MIN($C133,MAX(0,$D133-$G133)+$F133),""))</f>
        <v/>
      </c>
      <c r="I133" s="16">
        <f>IF($C133="","",IFERROR(MAX(0,$C133-$H133),""))</f>
        <v/>
      </c>
      <c r="J133" s="16">
        <f>IF($C133="","",IFERROR($D133+$F133,""))</f>
        <v/>
      </c>
      <c r="K133" s="23" t="n"/>
      <c r="L133" s="24" t="n"/>
    </row>
    <row r="134">
      <c r="A134" s="28">
        <f>IFERROR(IF(OR(Assumptions!$B$3="",Assumptions!$B$9="",ROW()-4&gt;Assumptions!$B$9,AND(ROW()&gt;5,IFERROR($I133,0)&lt;=0)),"",ROW()-4),"")</f>
        <v/>
      </c>
      <c r="B134" s="26">
        <f>IF($A134="","",IFERROR(EDATE(Assumptions!$B$10,$A134-1),""))</f>
        <v/>
      </c>
      <c r="C134" s="7">
        <f>IF($A134="","",IF($A134=1,Assumptions!$B$7,IFERROR($I133,"")))</f>
        <v/>
      </c>
      <c r="D134" s="7">
        <f>IF($C134="","",IFERROR(MIN(Assumptions!$B$13,$C134+$C134*Assumptions!$B$8/12),""))</f>
        <v/>
      </c>
      <c r="E134" s="19" t="n"/>
      <c r="F134" s="7">
        <f>IF($C134="","",IFERROR(MIN(IF($E134="",IF(Assumptions!$B$11="",0,Assumptions!$B$11),$E134),MAX(0,$C134+$C134*Assumptions!$B$8/12-$D134)),""))</f>
        <v/>
      </c>
      <c r="G134" s="7">
        <f>IF($C134="","",IFERROR($C134*Assumptions!$B$8/12,""))</f>
        <v/>
      </c>
      <c r="H134" s="7">
        <f>IF($C134="","",IFERROR(MIN($C134,MAX(0,$D134-$G134)+$F134),""))</f>
        <v/>
      </c>
      <c r="I134" s="7">
        <f>IF($C134="","",IFERROR(MAX(0,$C134-$H134),""))</f>
        <v/>
      </c>
      <c r="J134" s="7">
        <f>IF($C134="","",IFERROR($D134+$F134,""))</f>
        <v/>
      </c>
      <c r="K134" s="23" t="n"/>
      <c r="L134" s="24" t="n"/>
    </row>
    <row r="135">
      <c r="A135" s="27">
        <f>IFERROR(IF(OR(Assumptions!$B$3="",Assumptions!$B$9="",ROW()-4&gt;Assumptions!$B$9,AND(ROW()&gt;5,IFERROR($I134,0)&lt;=0)),"",ROW()-4),"")</f>
        <v/>
      </c>
      <c r="B135" s="25">
        <f>IF($A135="","",IFERROR(EDATE(Assumptions!$B$10,$A135-1),""))</f>
        <v/>
      </c>
      <c r="C135" s="16">
        <f>IF($A135="","",IF($A135=1,Assumptions!$B$7,IFERROR($I134,"")))</f>
        <v/>
      </c>
      <c r="D135" s="16">
        <f>IF($C135="","",IFERROR(MIN(Assumptions!$B$13,$C135+$C135*Assumptions!$B$8/12),""))</f>
        <v/>
      </c>
      <c r="E135" s="19" t="n"/>
      <c r="F135" s="16">
        <f>IF($C135="","",IFERROR(MIN(IF($E135="",IF(Assumptions!$B$11="",0,Assumptions!$B$11),$E135),MAX(0,$C135+$C135*Assumptions!$B$8/12-$D135)),""))</f>
        <v/>
      </c>
      <c r="G135" s="16">
        <f>IF($C135="","",IFERROR($C135*Assumptions!$B$8/12,""))</f>
        <v/>
      </c>
      <c r="H135" s="16">
        <f>IF($C135="","",IFERROR(MIN($C135,MAX(0,$D135-$G135)+$F135),""))</f>
        <v/>
      </c>
      <c r="I135" s="16">
        <f>IF($C135="","",IFERROR(MAX(0,$C135-$H135),""))</f>
        <v/>
      </c>
      <c r="J135" s="16">
        <f>IF($C135="","",IFERROR($D135+$F135,""))</f>
        <v/>
      </c>
      <c r="K135" s="23" t="n"/>
      <c r="L135" s="24" t="n"/>
    </row>
    <row r="136">
      <c r="A136" s="28">
        <f>IFERROR(IF(OR(Assumptions!$B$3="",Assumptions!$B$9="",ROW()-4&gt;Assumptions!$B$9,AND(ROW()&gt;5,IFERROR($I135,0)&lt;=0)),"",ROW()-4),"")</f>
        <v/>
      </c>
      <c r="B136" s="26">
        <f>IF($A136="","",IFERROR(EDATE(Assumptions!$B$10,$A136-1),""))</f>
        <v/>
      </c>
      <c r="C136" s="7">
        <f>IF($A136="","",IF($A136=1,Assumptions!$B$7,IFERROR($I135,"")))</f>
        <v/>
      </c>
      <c r="D136" s="7">
        <f>IF($C136="","",IFERROR(MIN(Assumptions!$B$13,$C136+$C136*Assumptions!$B$8/12),""))</f>
        <v/>
      </c>
      <c r="E136" s="19" t="n"/>
      <c r="F136" s="7">
        <f>IF($C136="","",IFERROR(MIN(IF($E136="",IF(Assumptions!$B$11="",0,Assumptions!$B$11),$E136),MAX(0,$C136+$C136*Assumptions!$B$8/12-$D136)),""))</f>
        <v/>
      </c>
      <c r="G136" s="7">
        <f>IF($C136="","",IFERROR($C136*Assumptions!$B$8/12,""))</f>
        <v/>
      </c>
      <c r="H136" s="7">
        <f>IF($C136="","",IFERROR(MIN($C136,MAX(0,$D136-$G136)+$F136),""))</f>
        <v/>
      </c>
      <c r="I136" s="7">
        <f>IF($C136="","",IFERROR(MAX(0,$C136-$H136),""))</f>
        <v/>
      </c>
      <c r="J136" s="7">
        <f>IF($C136="","",IFERROR($D136+$F136,""))</f>
        <v/>
      </c>
      <c r="K136" s="23" t="n"/>
      <c r="L136" s="24" t="n"/>
    </row>
    <row r="137">
      <c r="A137" s="27">
        <f>IFERROR(IF(OR(Assumptions!$B$3="",Assumptions!$B$9="",ROW()-4&gt;Assumptions!$B$9,AND(ROW()&gt;5,IFERROR($I136,0)&lt;=0)),"",ROW()-4),"")</f>
        <v/>
      </c>
      <c r="B137" s="25">
        <f>IF($A137="","",IFERROR(EDATE(Assumptions!$B$10,$A137-1),""))</f>
        <v/>
      </c>
      <c r="C137" s="16">
        <f>IF($A137="","",IF($A137=1,Assumptions!$B$7,IFERROR($I136,"")))</f>
        <v/>
      </c>
      <c r="D137" s="16">
        <f>IF($C137="","",IFERROR(MIN(Assumptions!$B$13,$C137+$C137*Assumptions!$B$8/12),""))</f>
        <v/>
      </c>
      <c r="E137" s="19" t="n"/>
      <c r="F137" s="16">
        <f>IF($C137="","",IFERROR(MIN(IF($E137="",IF(Assumptions!$B$11="",0,Assumptions!$B$11),$E137),MAX(0,$C137+$C137*Assumptions!$B$8/12-$D137)),""))</f>
        <v/>
      </c>
      <c r="G137" s="16">
        <f>IF($C137="","",IFERROR($C137*Assumptions!$B$8/12,""))</f>
        <v/>
      </c>
      <c r="H137" s="16">
        <f>IF($C137="","",IFERROR(MIN($C137,MAX(0,$D137-$G137)+$F137),""))</f>
        <v/>
      </c>
      <c r="I137" s="16">
        <f>IF($C137="","",IFERROR(MAX(0,$C137-$H137),""))</f>
        <v/>
      </c>
      <c r="J137" s="16">
        <f>IF($C137="","",IFERROR($D137+$F137,""))</f>
        <v/>
      </c>
      <c r="K137" s="23" t="n"/>
      <c r="L137" s="24" t="n"/>
    </row>
    <row r="138">
      <c r="A138" s="28">
        <f>IFERROR(IF(OR(Assumptions!$B$3="",Assumptions!$B$9="",ROW()-4&gt;Assumptions!$B$9,AND(ROW()&gt;5,IFERROR($I137,0)&lt;=0)),"",ROW()-4),"")</f>
        <v/>
      </c>
      <c r="B138" s="26">
        <f>IF($A138="","",IFERROR(EDATE(Assumptions!$B$10,$A138-1),""))</f>
        <v/>
      </c>
      <c r="C138" s="7">
        <f>IF($A138="","",IF($A138=1,Assumptions!$B$7,IFERROR($I137,"")))</f>
        <v/>
      </c>
      <c r="D138" s="7">
        <f>IF($C138="","",IFERROR(MIN(Assumptions!$B$13,$C138+$C138*Assumptions!$B$8/12),""))</f>
        <v/>
      </c>
      <c r="E138" s="19" t="n"/>
      <c r="F138" s="7">
        <f>IF($C138="","",IFERROR(MIN(IF($E138="",IF(Assumptions!$B$11="",0,Assumptions!$B$11),$E138),MAX(0,$C138+$C138*Assumptions!$B$8/12-$D138)),""))</f>
        <v/>
      </c>
      <c r="G138" s="7">
        <f>IF($C138="","",IFERROR($C138*Assumptions!$B$8/12,""))</f>
        <v/>
      </c>
      <c r="H138" s="7">
        <f>IF($C138="","",IFERROR(MIN($C138,MAX(0,$D138-$G138)+$F138),""))</f>
        <v/>
      </c>
      <c r="I138" s="7">
        <f>IF($C138="","",IFERROR(MAX(0,$C138-$H138),""))</f>
        <v/>
      </c>
      <c r="J138" s="7">
        <f>IF($C138="","",IFERROR($D138+$F138,""))</f>
        <v/>
      </c>
      <c r="K138" s="23" t="n"/>
      <c r="L138" s="24" t="n"/>
    </row>
    <row r="139">
      <c r="A139" s="27">
        <f>IFERROR(IF(OR(Assumptions!$B$3="",Assumptions!$B$9="",ROW()-4&gt;Assumptions!$B$9,AND(ROW()&gt;5,IFERROR($I138,0)&lt;=0)),"",ROW()-4),"")</f>
        <v/>
      </c>
      <c r="B139" s="25">
        <f>IF($A139="","",IFERROR(EDATE(Assumptions!$B$10,$A139-1),""))</f>
        <v/>
      </c>
      <c r="C139" s="16">
        <f>IF($A139="","",IF($A139=1,Assumptions!$B$7,IFERROR($I138,"")))</f>
        <v/>
      </c>
      <c r="D139" s="16">
        <f>IF($C139="","",IFERROR(MIN(Assumptions!$B$13,$C139+$C139*Assumptions!$B$8/12),""))</f>
        <v/>
      </c>
      <c r="E139" s="19" t="n"/>
      <c r="F139" s="16">
        <f>IF($C139="","",IFERROR(MIN(IF($E139="",IF(Assumptions!$B$11="",0,Assumptions!$B$11),$E139),MAX(0,$C139+$C139*Assumptions!$B$8/12-$D139)),""))</f>
        <v/>
      </c>
      <c r="G139" s="16">
        <f>IF($C139="","",IFERROR($C139*Assumptions!$B$8/12,""))</f>
        <v/>
      </c>
      <c r="H139" s="16">
        <f>IF($C139="","",IFERROR(MIN($C139,MAX(0,$D139-$G139)+$F139),""))</f>
        <v/>
      </c>
      <c r="I139" s="16">
        <f>IF($C139="","",IFERROR(MAX(0,$C139-$H139),""))</f>
        <v/>
      </c>
      <c r="J139" s="16">
        <f>IF($C139="","",IFERROR($D139+$F139,""))</f>
        <v/>
      </c>
      <c r="K139" s="23" t="n"/>
      <c r="L139" s="24" t="n"/>
    </row>
    <row r="140">
      <c r="A140" s="28">
        <f>IFERROR(IF(OR(Assumptions!$B$3="",Assumptions!$B$9="",ROW()-4&gt;Assumptions!$B$9,AND(ROW()&gt;5,IFERROR($I139,0)&lt;=0)),"",ROW()-4),"")</f>
        <v/>
      </c>
      <c r="B140" s="26">
        <f>IF($A140="","",IFERROR(EDATE(Assumptions!$B$10,$A140-1),""))</f>
        <v/>
      </c>
      <c r="C140" s="7">
        <f>IF($A140="","",IF($A140=1,Assumptions!$B$7,IFERROR($I139,"")))</f>
        <v/>
      </c>
      <c r="D140" s="7">
        <f>IF($C140="","",IFERROR(MIN(Assumptions!$B$13,$C140+$C140*Assumptions!$B$8/12),""))</f>
        <v/>
      </c>
      <c r="E140" s="19" t="n"/>
      <c r="F140" s="7">
        <f>IF($C140="","",IFERROR(MIN(IF($E140="",IF(Assumptions!$B$11="",0,Assumptions!$B$11),$E140),MAX(0,$C140+$C140*Assumptions!$B$8/12-$D140)),""))</f>
        <v/>
      </c>
      <c r="G140" s="7">
        <f>IF($C140="","",IFERROR($C140*Assumptions!$B$8/12,""))</f>
        <v/>
      </c>
      <c r="H140" s="7">
        <f>IF($C140="","",IFERROR(MIN($C140,MAX(0,$D140-$G140)+$F140),""))</f>
        <v/>
      </c>
      <c r="I140" s="7">
        <f>IF($C140="","",IFERROR(MAX(0,$C140-$H140),""))</f>
        <v/>
      </c>
      <c r="J140" s="7">
        <f>IF($C140="","",IFERROR($D140+$F140,""))</f>
        <v/>
      </c>
      <c r="K140" s="23" t="n"/>
      <c r="L140" s="24" t="n"/>
    </row>
    <row r="141">
      <c r="A141" s="27">
        <f>IFERROR(IF(OR(Assumptions!$B$3="",Assumptions!$B$9="",ROW()-4&gt;Assumptions!$B$9,AND(ROW()&gt;5,IFERROR($I140,0)&lt;=0)),"",ROW()-4),"")</f>
        <v/>
      </c>
      <c r="B141" s="25">
        <f>IF($A141="","",IFERROR(EDATE(Assumptions!$B$10,$A141-1),""))</f>
        <v/>
      </c>
      <c r="C141" s="16">
        <f>IF($A141="","",IF($A141=1,Assumptions!$B$7,IFERROR($I140,"")))</f>
        <v/>
      </c>
      <c r="D141" s="16">
        <f>IF($C141="","",IFERROR(MIN(Assumptions!$B$13,$C141+$C141*Assumptions!$B$8/12),""))</f>
        <v/>
      </c>
      <c r="E141" s="19" t="n"/>
      <c r="F141" s="16">
        <f>IF($C141="","",IFERROR(MIN(IF($E141="",IF(Assumptions!$B$11="",0,Assumptions!$B$11),$E141),MAX(0,$C141+$C141*Assumptions!$B$8/12-$D141)),""))</f>
        <v/>
      </c>
      <c r="G141" s="16">
        <f>IF($C141="","",IFERROR($C141*Assumptions!$B$8/12,""))</f>
        <v/>
      </c>
      <c r="H141" s="16">
        <f>IF($C141="","",IFERROR(MIN($C141,MAX(0,$D141-$G141)+$F141),""))</f>
        <v/>
      </c>
      <c r="I141" s="16">
        <f>IF($C141="","",IFERROR(MAX(0,$C141-$H141),""))</f>
        <v/>
      </c>
      <c r="J141" s="16">
        <f>IF($C141="","",IFERROR($D141+$F141,""))</f>
        <v/>
      </c>
      <c r="K141" s="23" t="n"/>
      <c r="L141" s="24" t="n"/>
    </row>
    <row r="142">
      <c r="A142" s="28">
        <f>IFERROR(IF(OR(Assumptions!$B$3="",Assumptions!$B$9="",ROW()-4&gt;Assumptions!$B$9,AND(ROW()&gt;5,IFERROR($I141,0)&lt;=0)),"",ROW()-4),"")</f>
        <v/>
      </c>
      <c r="B142" s="26">
        <f>IF($A142="","",IFERROR(EDATE(Assumptions!$B$10,$A142-1),""))</f>
        <v/>
      </c>
      <c r="C142" s="7">
        <f>IF($A142="","",IF($A142=1,Assumptions!$B$7,IFERROR($I141,"")))</f>
        <v/>
      </c>
      <c r="D142" s="7">
        <f>IF($C142="","",IFERROR(MIN(Assumptions!$B$13,$C142+$C142*Assumptions!$B$8/12),""))</f>
        <v/>
      </c>
      <c r="E142" s="19" t="n"/>
      <c r="F142" s="7">
        <f>IF($C142="","",IFERROR(MIN(IF($E142="",IF(Assumptions!$B$11="",0,Assumptions!$B$11),$E142),MAX(0,$C142+$C142*Assumptions!$B$8/12-$D142)),""))</f>
        <v/>
      </c>
      <c r="G142" s="7">
        <f>IF($C142="","",IFERROR($C142*Assumptions!$B$8/12,""))</f>
        <v/>
      </c>
      <c r="H142" s="7">
        <f>IF($C142="","",IFERROR(MIN($C142,MAX(0,$D142-$G142)+$F142),""))</f>
        <v/>
      </c>
      <c r="I142" s="7">
        <f>IF($C142="","",IFERROR(MAX(0,$C142-$H142),""))</f>
        <v/>
      </c>
      <c r="J142" s="7">
        <f>IF($C142="","",IFERROR($D142+$F142,""))</f>
        <v/>
      </c>
      <c r="K142" s="23" t="n"/>
      <c r="L142" s="24" t="n"/>
    </row>
    <row r="143">
      <c r="A143" s="27">
        <f>IFERROR(IF(OR(Assumptions!$B$3="",Assumptions!$B$9="",ROW()-4&gt;Assumptions!$B$9,AND(ROW()&gt;5,IFERROR($I142,0)&lt;=0)),"",ROW()-4),"")</f>
        <v/>
      </c>
      <c r="B143" s="25">
        <f>IF($A143="","",IFERROR(EDATE(Assumptions!$B$10,$A143-1),""))</f>
        <v/>
      </c>
      <c r="C143" s="16">
        <f>IF($A143="","",IF($A143=1,Assumptions!$B$7,IFERROR($I142,"")))</f>
        <v/>
      </c>
      <c r="D143" s="16">
        <f>IF($C143="","",IFERROR(MIN(Assumptions!$B$13,$C143+$C143*Assumptions!$B$8/12),""))</f>
        <v/>
      </c>
      <c r="E143" s="19" t="n"/>
      <c r="F143" s="16">
        <f>IF($C143="","",IFERROR(MIN(IF($E143="",IF(Assumptions!$B$11="",0,Assumptions!$B$11),$E143),MAX(0,$C143+$C143*Assumptions!$B$8/12-$D143)),""))</f>
        <v/>
      </c>
      <c r="G143" s="16">
        <f>IF($C143="","",IFERROR($C143*Assumptions!$B$8/12,""))</f>
        <v/>
      </c>
      <c r="H143" s="16">
        <f>IF($C143="","",IFERROR(MIN($C143,MAX(0,$D143-$G143)+$F143),""))</f>
        <v/>
      </c>
      <c r="I143" s="16">
        <f>IF($C143="","",IFERROR(MAX(0,$C143-$H143),""))</f>
        <v/>
      </c>
      <c r="J143" s="16">
        <f>IF($C143="","",IFERROR($D143+$F143,""))</f>
        <v/>
      </c>
      <c r="K143" s="23" t="n"/>
      <c r="L143" s="24" t="n"/>
    </row>
    <row r="144">
      <c r="A144" s="28">
        <f>IFERROR(IF(OR(Assumptions!$B$3="",Assumptions!$B$9="",ROW()-4&gt;Assumptions!$B$9,AND(ROW()&gt;5,IFERROR($I143,0)&lt;=0)),"",ROW()-4),"")</f>
        <v/>
      </c>
      <c r="B144" s="26">
        <f>IF($A144="","",IFERROR(EDATE(Assumptions!$B$10,$A144-1),""))</f>
        <v/>
      </c>
      <c r="C144" s="7">
        <f>IF($A144="","",IF($A144=1,Assumptions!$B$7,IFERROR($I143,"")))</f>
        <v/>
      </c>
      <c r="D144" s="7">
        <f>IF($C144="","",IFERROR(MIN(Assumptions!$B$13,$C144+$C144*Assumptions!$B$8/12),""))</f>
        <v/>
      </c>
      <c r="E144" s="19" t="n"/>
      <c r="F144" s="7">
        <f>IF($C144="","",IFERROR(MIN(IF($E144="",IF(Assumptions!$B$11="",0,Assumptions!$B$11),$E144),MAX(0,$C144+$C144*Assumptions!$B$8/12-$D144)),""))</f>
        <v/>
      </c>
      <c r="G144" s="7">
        <f>IF($C144="","",IFERROR($C144*Assumptions!$B$8/12,""))</f>
        <v/>
      </c>
      <c r="H144" s="7">
        <f>IF($C144="","",IFERROR(MIN($C144,MAX(0,$D144-$G144)+$F144),""))</f>
        <v/>
      </c>
      <c r="I144" s="7">
        <f>IF($C144="","",IFERROR(MAX(0,$C144-$H144),""))</f>
        <v/>
      </c>
      <c r="J144" s="7">
        <f>IF($C144="","",IFERROR($D144+$F144,""))</f>
        <v/>
      </c>
      <c r="K144" s="23" t="n"/>
      <c r="L144" s="24" t="n"/>
    </row>
    <row r="145">
      <c r="A145" s="27">
        <f>IFERROR(IF(OR(Assumptions!$B$3="",Assumptions!$B$9="",ROW()-4&gt;Assumptions!$B$9,AND(ROW()&gt;5,IFERROR($I144,0)&lt;=0)),"",ROW()-4),"")</f>
        <v/>
      </c>
      <c r="B145" s="25">
        <f>IF($A145="","",IFERROR(EDATE(Assumptions!$B$10,$A145-1),""))</f>
        <v/>
      </c>
      <c r="C145" s="16">
        <f>IF($A145="","",IF($A145=1,Assumptions!$B$7,IFERROR($I144,"")))</f>
        <v/>
      </c>
      <c r="D145" s="16">
        <f>IF($C145="","",IFERROR(MIN(Assumptions!$B$13,$C145+$C145*Assumptions!$B$8/12),""))</f>
        <v/>
      </c>
      <c r="E145" s="19" t="n"/>
      <c r="F145" s="16">
        <f>IF($C145="","",IFERROR(MIN(IF($E145="",IF(Assumptions!$B$11="",0,Assumptions!$B$11),$E145),MAX(0,$C145+$C145*Assumptions!$B$8/12-$D145)),""))</f>
        <v/>
      </c>
      <c r="G145" s="16">
        <f>IF($C145="","",IFERROR($C145*Assumptions!$B$8/12,""))</f>
        <v/>
      </c>
      <c r="H145" s="16">
        <f>IF($C145="","",IFERROR(MIN($C145,MAX(0,$D145-$G145)+$F145),""))</f>
        <v/>
      </c>
      <c r="I145" s="16">
        <f>IF($C145="","",IFERROR(MAX(0,$C145-$H145),""))</f>
        <v/>
      </c>
      <c r="J145" s="16">
        <f>IF($C145="","",IFERROR($D145+$F145,""))</f>
        <v/>
      </c>
      <c r="K145" s="23" t="n"/>
      <c r="L145" s="24" t="n"/>
    </row>
    <row r="146">
      <c r="A146" s="28">
        <f>IFERROR(IF(OR(Assumptions!$B$3="",Assumptions!$B$9="",ROW()-4&gt;Assumptions!$B$9,AND(ROW()&gt;5,IFERROR($I145,0)&lt;=0)),"",ROW()-4),"")</f>
        <v/>
      </c>
      <c r="B146" s="26">
        <f>IF($A146="","",IFERROR(EDATE(Assumptions!$B$10,$A146-1),""))</f>
        <v/>
      </c>
      <c r="C146" s="7">
        <f>IF($A146="","",IF($A146=1,Assumptions!$B$7,IFERROR($I145,"")))</f>
        <v/>
      </c>
      <c r="D146" s="7">
        <f>IF($C146="","",IFERROR(MIN(Assumptions!$B$13,$C146+$C146*Assumptions!$B$8/12),""))</f>
        <v/>
      </c>
      <c r="E146" s="19" t="n"/>
      <c r="F146" s="7">
        <f>IF($C146="","",IFERROR(MIN(IF($E146="",IF(Assumptions!$B$11="",0,Assumptions!$B$11),$E146),MAX(0,$C146+$C146*Assumptions!$B$8/12-$D146)),""))</f>
        <v/>
      </c>
      <c r="G146" s="7">
        <f>IF($C146="","",IFERROR($C146*Assumptions!$B$8/12,""))</f>
        <v/>
      </c>
      <c r="H146" s="7">
        <f>IF($C146="","",IFERROR(MIN($C146,MAX(0,$D146-$G146)+$F146),""))</f>
        <v/>
      </c>
      <c r="I146" s="7">
        <f>IF($C146="","",IFERROR(MAX(0,$C146-$H146),""))</f>
        <v/>
      </c>
      <c r="J146" s="7">
        <f>IF($C146="","",IFERROR($D146+$F146,""))</f>
        <v/>
      </c>
      <c r="K146" s="23" t="n"/>
      <c r="L146" s="24" t="n"/>
    </row>
    <row r="147">
      <c r="A147" s="27">
        <f>IFERROR(IF(OR(Assumptions!$B$3="",Assumptions!$B$9="",ROW()-4&gt;Assumptions!$B$9,AND(ROW()&gt;5,IFERROR($I146,0)&lt;=0)),"",ROW()-4),"")</f>
        <v/>
      </c>
      <c r="B147" s="25">
        <f>IF($A147="","",IFERROR(EDATE(Assumptions!$B$10,$A147-1),""))</f>
        <v/>
      </c>
      <c r="C147" s="16">
        <f>IF($A147="","",IF($A147=1,Assumptions!$B$7,IFERROR($I146,"")))</f>
        <v/>
      </c>
      <c r="D147" s="16">
        <f>IF($C147="","",IFERROR(MIN(Assumptions!$B$13,$C147+$C147*Assumptions!$B$8/12),""))</f>
        <v/>
      </c>
      <c r="E147" s="19" t="n"/>
      <c r="F147" s="16">
        <f>IF($C147="","",IFERROR(MIN(IF($E147="",IF(Assumptions!$B$11="",0,Assumptions!$B$11),$E147),MAX(0,$C147+$C147*Assumptions!$B$8/12-$D147)),""))</f>
        <v/>
      </c>
      <c r="G147" s="16">
        <f>IF($C147="","",IFERROR($C147*Assumptions!$B$8/12,""))</f>
        <v/>
      </c>
      <c r="H147" s="16">
        <f>IF($C147="","",IFERROR(MIN($C147,MAX(0,$D147-$G147)+$F147),""))</f>
        <v/>
      </c>
      <c r="I147" s="16">
        <f>IF($C147="","",IFERROR(MAX(0,$C147-$H147),""))</f>
        <v/>
      </c>
      <c r="J147" s="16">
        <f>IF($C147="","",IFERROR($D147+$F147,""))</f>
        <v/>
      </c>
      <c r="K147" s="23" t="n"/>
      <c r="L147" s="24" t="n"/>
    </row>
    <row r="148">
      <c r="A148" s="28">
        <f>IFERROR(IF(OR(Assumptions!$B$3="",Assumptions!$B$9="",ROW()-4&gt;Assumptions!$B$9,AND(ROW()&gt;5,IFERROR($I147,0)&lt;=0)),"",ROW()-4),"")</f>
        <v/>
      </c>
      <c r="B148" s="26">
        <f>IF($A148="","",IFERROR(EDATE(Assumptions!$B$10,$A148-1),""))</f>
        <v/>
      </c>
      <c r="C148" s="7">
        <f>IF($A148="","",IF($A148=1,Assumptions!$B$7,IFERROR($I147,"")))</f>
        <v/>
      </c>
      <c r="D148" s="7">
        <f>IF($C148="","",IFERROR(MIN(Assumptions!$B$13,$C148+$C148*Assumptions!$B$8/12),""))</f>
        <v/>
      </c>
      <c r="E148" s="19" t="n"/>
      <c r="F148" s="7">
        <f>IF($C148="","",IFERROR(MIN(IF($E148="",IF(Assumptions!$B$11="",0,Assumptions!$B$11),$E148),MAX(0,$C148+$C148*Assumptions!$B$8/12-$D148)),""))</f>
        <v/>
      </c>
      <c r="G148" s="7">
        <f>IF($C148="","",IFERROR($C148*Assumptions!$B$8/12,""))</f>
        <v/>
      </c>
      <c r="H148" s="7">
        <f>IF($C148="","",IFERROR(MIN($C148,MAX(0,$D148-$G148)+$F148),""))</f>
        <v/>
      </c>
      <c r="I148" s="7">
        <f>IF($C148="","",IFERROR(MAX(0,$C148-$H148),""))</f>
        <v/>
      </c>
      <c r="J148" s="7">
        <f>IF($C148="","",IFERROR($D148+$F148,""))</f>
        <v/>
      </c>
      <c r="K148" s="23" t="n"/>
      <c r="L148" s="24" t="n"/>
    </row>
    <row r="149">
      <c r="A149" s="27">
        <f>IFERROR(IF(OR(Assumptions!$B$3="",Assumptions!$B$9="",ROW()-4&gt;Assumptions!$B$9,AND(ROW()&gt;5,IFERROR($I148,0)&lt;=0)),"",ROW()-4),"")</f>
        <v/>
      </c>
      <c r="B149" s="25">
        <f>IF($A149="","",IFERROR(EDATE(Assumptions!$B$10,$A149-1),""))</f>
        <v/>
      </c>
      <c r="C149" s="16">
        <f>IF($A149="","",IF($A149=1,Assumptions!$B$7,IFERROR($I148,"")))</f>
        <v/>
      </c>
      <c r="D149" s="16">
        <f>IF($C149="","",IFERROR(MIN(Assumptions!$B$13,$C149+$C149*Assumptions!$B$8/12),""))</f>
        <v/>
      </c>
      <c r="E149" s="19" t="n"/>
      <c r="F149" s="16">
        <f>IF($C149="","",IFERROR(MIN(IF($E149="",IF(Assumptions!$B$11="",0,Assumptions!$B$11),$E149),MAX(0,$C149+$C149*Assumptions!$B$8/12-$D149)),""))</f>
        <v/>
      </c>
      <c r="G149" s="16">
        <f>IF($C149="","",IFERROR($C149*Assumptions!$B$8/12,""))</f>
        <v/>
      </c>
      <c r="H149" s="16">
        <f>IF($C149="","",IFERROR(MIN($C149,MAX(0,$D149-$G149)+$F149),""))</f>
        <v/>
      </c>
      <c r="I149" s="16">
        <f>IF($C149="","",IFERROR(MAX(0,$C149-$H149),""))</f>
        <v/>
      </c>
      <c r="J149" s="16">
        <f>IF($C149="","",IFERROR($D149+$F149,""))</f>
        <v/>
      </c>
      <c r="K149" s="23" t="n"/>
      <c r="L149" s="24" t="n"/>
    </row>
    <row r="150">
      <c r="A150" s="28">
        <f>IFERROR(IF(OR(Assumptions!$B$3="",Assumptions!$B$9="",ROW()-4&gt;Assumptions!$B$9,AND(ROW()&gt;5,IFERROR($I149,0)&lt;=0)),"",ROW()-4),"")</f>
        <v/>
      </c>
      <c r="B150" s="26">
        <f>IF($A150="","",IFERROR(EDATE(Assumptions!$B$10,$A150-1),""))</f>
        <v/>
      </c>
      <c r="C150" s="7">
        <f>IF($A150="","",IF($A150=1,Assumptions!$B$7,IFERROR($I149,"")))</f>
        <v/>
      </c>
      <c r="D150" s="7">
        <f>IF($C150="","",IFERROR(MIN(Assumptions!$B$13,$C150+$C150*Assumptions!$B$8/12),""))</f>
        <v/>
      </c>
      <c r="E150" s="19" t="n"/>
      <c r="F150" s="7">
        <f>IF($C150="","",IFERROR(MIN(IF($E150="",IF(Assumptions!$B$11="",0,Assumptions!$B$11),$E150),MAX(0,$C150+$C150*Assumptions!$B$8/12-$D150)),""))</f>
        <v/>
      </c>
      <c r="G150" s="7">
        <f>IF($C150="","",IFERROR($C150*Assumptions!$B$8/12,""))</f>
        <v/>
      </c>
      <c r="H150" s="7">
        <f>IF($C150="","",IFERROR(MIN($C150,MAX(0,$D150-$G150)+$F150),""))</f>
        <v/>
      </c>
      <c r="I150" s="7">
        <f>IF($C150="","",IFERROR(MAX(0,$C150-$H150),""))</f>
        <v/>
      </c>
      <c r="J150" s="7">
        <f>IF($C150="","",IFERROR($D150+$F150,""))</f>
        <v/>
      </c>
      <c r="K150" s="23" t="n"/>
      <c r="L150" s="24" t="n"/>
    </row>
    <row r="151">
      <c r="A151" s="27">
        <f>IFERROR(IF(OR(Assumptions!$B$3="",Assumptions!$B$9="",ROW()-4&gt;Assumptions!$B$9,AND(ROW()&gt;5,IFERROR($I150,0)&lt;=0)),"",ROW()-4),"")</f>
        <v/>
      </c>
      <c r="B151" s="25">
        <f>IF($A151="","",IFERROR(EDATE(Assumptions!$B$10,$A151-1),""))</f>
        <v/>
      </c>
      <c r="C151" s="16">
        <f>IF($A151="","",IF($A151=1,Assumptions!$B$7,IFERROR($I150,"")))</f>
        <v/>
      </c>
      <c r="D151" s="16">
        <f>IF($C151="","",IFERROR(MIN(Assumptions!$B$13,$C151+$C151*Assumptions!$B$8/12),""))</f>
        <v/>
      </c>
      <c r="E151" s="19" t="n"/>
      <c r="F151" s="16">
        <f>IF($C151="","",IFERROR(MIN(IF($E151="",IF(Assumptions!$B$11="",0,Assumptions!$B$11),$E151),MAX(0,$C151+$C151*Assumptions!$B$8/12-$D151)),""))</f>
        <v/>
      </c>
      <c r="G151" s="16">
        <f>IF($C151="","",IFERROR($C151*Assumptions!$B$8/12,""))</f>
        <v/>
      </c>
      <c r="H151" s="16">
        <f>IF($C151="","",IFERROR(MIN($C151,MAX(0,$D151-$G151)+$F151),""))</f>
        <v/>
      </c>
      <c r="I151" s="16">
        <f>IF($C151="","",IFERROR(MAX(0,$C151-$H151),""))</f>
        <v/>
      </c>
      <c r="J151" s="16">
        <f>IF($C151="","",IFERROR($D151+$F151,""))</f>
        <v/>
      </c>
      <c r="K151" s="23" t="n"/>
      <c r="L151" s="24" t="n"/>
    </row>
    <row r="152">
      <c r="A152" s="28">
        <f>IFERROR(IF(OR(Assumptions!$B$3="",Assumptions!$B$9="",ROW()-4&gt;Assumptions!$B$9,AND(ROW()&gt;5,IFERROR($I151,0)&lt;=0)),"",ROW()-4),"")</f>
        <v/>
      </c>
      <c r="B152" s="26">
        <f>IF($A152="","",IFERROR(EDATE(Assumptions!$B$10,$A152-1),""))</f>
        <v/>
      </c>
      <c r="C152" s="7">
        <f>IF($A152="","",IF($A152=1,Assumptions!$B$7,IFERROR($I151,"")))</f>
        <v/>
      </c>
      <c r="D152" s="7">
        <f>IF($C152="","",IFERROR(MIN(Assumptions!$B$13,$C152+$C152*Assumptions!$B$8/12),""))</f>
        <v/>
      </c>
      <c r="E152" s="19" t="n"/>
      <c r="F152" s="7">
        <f>IF($C152="","",IFERROR(MIN(IF($E152="",IF(Assumptions!$B$11="",0,Assumptions!$B$11),$E152),MAX(0,$C152+$C152*Assumptions!$B$8/12-$D152)),""))</f>
        <v/>
      </c>
      <c r="G152" s="7">
        <f>IF($C152="","",IFERROR($C152*Assumptions!$B$8/12,""))</f>
        <v/>
      </c>
      <c r="H152" s="7">
        <f>IF($C152="","",IFERROR(MIN($C152,MAX(0,$D152-$G152)+$F152),""))</f>
        <v/>
      </c>
      <c r="I152" s="7">
        <f>IF($C152="","",IFERROR(MAX(0,$C152-$H152),""))</f>
        <v/>
      </c>
      <c r="J152" s="7">
        <f>IF($C152="","",IFERROR($D152+$F152,""))</f>
        <v/>
      </c>
      <c r="K152" s="23" t="n"/>
      <c r="L152" s="24" t="n"/>
    </row>
    <row r="153">
      <c r="A153" s="27">
        <f>IFERROR(IF(OR(Assumptions!$B$3="",Assumptions!$B$9="",ROW()-4&gt;Assumptions!$B$9,AND(ROW()&gt;5,IFERROR($I152,0)&lt;=0)),"",ROW()-4),"")</f>
        <v/>
      </c>
      <c r="B153" s="25">
        <f>IF($A153="","",IFERROR(EDATE(Assumptions!$B$10,$A153-1),""))</f>
        <v/>
      </c>
      <c r="C153" s="16">
        <f>IF($A153="","",IF($A153=1,Assumptions!$B$7,IFERROR($I152,"")))</f>
        <v/>
      </c>
      <c r="D153" s="16">
        <f>IF($C153="","",IFERROR(MIN(Assumptions!$B$13,$C153+$C153*Assumptions!$B$8/12),""))</f>
        <v/>
      </c>
      <c r="E153" s="19" t="n"/>
      <c r="F153" s="16">
        <f>IF($C153="","",IFERROR(MIN(IF($E153="",IF(Assumptions!$B$11="",0,Assumptions!$B$11),$E153),MAX(0,$C153+$C153*Assumptions!$B$8/12-$D153)),""))</f>
        <v/>
      </c>
      <c r="G153" s="16">
        <f>IF($C153="","",IFERROR($C153*Assumptions!$B$8/12,""))</f>
        <v/>
      </c>
      <c r="H153" s="16">
        <f>IF($C153="","",IFERROR(MIN($C153,MAX(0,$D153-$G153)+$F153),""))</f>
        <v/>
      </c>
      <c r="I153" s="16">
        <f>IF($C153="","",IFERROR(MAX(0,$C153-$H153),""))</f>
        <v/>
      </c>
      <c r="J153" s="16">
        <f>IF($C153="","",IFERROR($D153+$F153,""))</f>
        <v/>
      </c>
      <c r="K153" s="23" t="n"/>
      <c r="L153" s="24" t="n"/>
    </row>
    <row r="154">
      <c r="A154" s="28">
        <f>IFERROR(IF(OR(Assumptions!$B$3="",Assumptions!$B$9="",ROW()-4&gt;Assumptions!$B$9,AND(ROW()&gt;5,IFERROR($I153,0)&lt;=0)),"",ROW()-4),"")</f>
        <v/>
      </c>
      <c r="B154" s="26">
        <f>IF($A154="","",IFERROR(EDATE(Assumptions!$B$10,$A154-1),""))</f>
        <v/>
      </c>
      <c r="C154" s="7">
        <f>IF($A154="","",IF($A154=1,Assumptions!$B$7,IFERROR($I153,"")))</f>
        <v/>
      </c>
      <c r="D154" s="7">
        <f>IF($C154="","",IFERROR(MIN(Assumptions!$B$13,$C154+$C154*Assumptions!$B$8/12),""))</f>
        <v/>
      </c>
      <c r="E154" s="19" t="n"/>
      <c r="F154" s="7">
        <f>IF($C154="","",IFERROR(MIN(IF($E154="",IF(Assumptions!$B$11="",0,Assumptions!$B$11),$E154),MAX(0,$C154+$C154*Assumptions!$B$8/12-$D154)),""))</f>
        <v/>
      </c>
      <c r="G154" s="7">
        <f>IF($C154="","",IFERROR($C154*Assumptions!$B$8/12,""))</f>
        <v/>
      </c>
      <c r="H154" s="7">
        <f>IF($C154="","",IFERROR(MIN($C154,MAX(0,$D154-$G154)+$F154),""))</f>
        <v/>
      </c>
      <c r="I154" s="7">
        <f>IF($C154="","",IFERROR(MAX(0,$C154-$H154),""))</f>
        <v/>
      </c>
      <c r="J154" s="7">
        <f>IF($C154="","",IFERROR($D154+$F154,""))</f>
        <v/>
      </c>
      <c r="K154" s="23" t="n"/>
      <c r="L154" s="24" t="n"/>
    </row>
    <row r="155">
      <c r="A155" s="27">
        <f>IFERROR(IF(OR(Assumptions!$B$3="",Assumptions!$B$9="",ROW()-4&gt;Assumptions!$B$9,AND(ROW()&gt;5,IFERROR($I154,0)&lt;=0)),"",ROW()-4),"")</f>
        <v/>
      </c>
      <c r="B155" s="25">
        <f>IF($A155="","",IFERROR(EDATE(Assumptions!$B$10,$A155-1),""))</f>
        <v/>
      </c>
      <c r="C155" s="16">
        <f>IF($A155="","",IF($A155=1,Assumptions!$B$7,IFERROR($I154,"")))</f>
        <v/>
      </c>
      <c r="D155" s="16">
        <f>IF($C155="","",IFERROR(MIN(Assumptions!$B$13,$C155+$C155*Assumptions!$B$8/12),""))</f>
        <v/>
      </c>
      <c r="E155" s="19" t="n"/>
      <c r="F155" s="16">
        <f>IF($C155="","",IFERROR(MIN(IF($E155="",IF(Assumptions!$B$11="",0,Assumptions!$B$11),$E155),MAX(0,$C155+$C155*Assumptions!$B$8/12-$D155)),""))</f>
        <v/>
      </c>
      <c r="G155" s="16">
        <f>IF($C155="","",IFERROR($C155*Assumptions!$B$8/12,""))</f>
        <v/>
      </c>
      <c r="H155" s="16">
        <f>IF($C155="","",IFERROR(MIN($C155,MAX(0,$D155-$G155)+$F155),""))</f>
        <v/>
      </c>
      <c r="I155" s="16">
        <f>IF($C155="","",IFERROR(MAX(0,$C155-$H155),""))</f>
        <v/>
      </c>
      <c r="J155" s="16">
        <f>IF($C155="","",IFERROR($D155+$F155,""))</f>
        <v/>
      </c>
      <c r="K155" s="23" t="n"/>
      <c r="L155" s="24" t="n"/>
    </row>
    <row r="156">
      <c r="A156" s="28">
        <f>IFERROR(IF(OR(Assumptions!$B$3="",Assumptions!$B$9="",ROW()-4&gt;Assumptions!$B$9,AND(ROW()&gt;5,IFERROR($I155,0)&lt;=0)),"",ROW()-4),"")</f>
        <v/>
      </c>
      <c r="B156" s="26">
        <f>IF($A156="","",IFERROR(EDATE(Assumptions!$B$10,$A156-1),""))</f>
        <v/>
      </c>
      <c r="C156" s="7">
        <f>IF($A156="","",IF($A156=1,Assumptions!$B$7,IFERROR($I155,"")))</f>
        <v/>
      </c>
      <c r="D156" s="7">
        <f>IF($C156="","",IFERROR(MIN(Assumptions!$B$13,$C156+$C156*Assumptions!$B$8/12),""))</f>
        <v/>
      </c>
      <c r="E156" s="19" t="n"/>
      <c r="F156" s="7">
        <f>IF($C156="","",IFERROR(MIN(IF($E156="",IF(Assumptions!$B$11="",0,Assumptions!$B$11),$E156),MAX(0,$C156+$C156*Assumptions!$B$8/12-$D156)),""))</f>
        <v/>
      </c>
      <c r="G156" s="7">
        <f>IF($C156="","",IFERROR($C156*Assumptions!$B$8/12,""))</f>
        <v/>
      </c>
      <c r="H156" s="7">
        <f>IF($C156="","",IFERROR(MIN($C156,MAX(0,$D156-$G156)+$F156),""))</f>
        <v/>
      </c>
      <c r="I156" s="7">
        <f>IF($C156="","",IFERROR(MAX(0,$C156-$H156),""))</f>
        <v/>
      </c>
      <c r="J156" s="7">
        <f>IF($C156="","",IFERROR($D156+$F156,""))</f>
        <v/>
      </c>
      <c r="K156" s="23" t="n"/>
      <c r="L156" s="24" t="n"/>
    </row>
    <row r="157">
      <c r="A157" s="27">
        <f>IFERROR(IF(OR(Assumptions!$B$3="",Assumptions!$B$9="",ROW()-4&gt;Assumptions!$B$9,AND(ROW()&gt;5,IFERROR($I156,0)&lt;=0)),"",ROW()-4),"")</f>
        <v/>
      </c>
      <c r="B157" s="25">
        <f>IF($A157="","",IFERROR(EDATE(Assumptions!$B$10,$A157-1),""))</f>
        <v/>
      </c>
      <c r="C157" s="16">
        <f>IF($A157="","",IF($A157=1,Assumptions!$B$7,IFERROR($I156,"")))</f>
        <v/>
      </c>
      <c r="D157" s="16">
        <f>IF($C157="","",IFERROR(MIN(Assumptions!$B$13,$C157+$C157*Assumptions!$B$8/12),""))</f>
        <v/>
      </c>
      <c r="E157" s="19" t="n"/>
      <c r="F157" s="16">
        <f>IF($C157="","",IFERROR(MIN(IF($E157="",IF(Assumptions!$B$11="",0,Assumptions!$B$11),$E157),MAX(0,$C157+$C157*Assumptions!$B$8/12-$D157)),""))</f>
        <v/>
      </c>
      <c r="G157" s="16">
        <f>IF($C157="","",IFERROR($C157*Assumptions!$B$8/12,""))</f>
        <v/>
      </c>
      <c r="H157" s="16">
        <f>IF($C157="","",IFERROR(MIN($C157,MAX(0,$D157-$G157)+$F157),""))</f>
        <v/>
      </c>
      <c r="I157" s="16">
        <f>IF($C157="","",IFERROR(MAX(0,$C157-$H157),""))</f>
        <v/>
      </c>
      <c r="J157" s="16">
        <f>IF($C157="","",IFERROR($D157+$F157,""))</f>
        <v/>
      </c>
      <c r="K157" s="23" t="n"/>
      <c r="L157" s="24" t="n"/>
    </row>
    <row r="158">
      <c r="A158" s="28">
        <f>IFERROR(IF(OR(Assumptions!$B$3="",Assumptions!$B$9="",ROW()-4&gt;Assumptions!$B$9,AND(ROW()&gt;5,IFERROR($I157,0)&lt;=0)),"",ROW()-4),"")</f>
        <v/>
      </c>
      <c r="B158" s="26">
        <f>IF($A158="","",IFERROR(EDATE(Assumptions!$B$10,$A158-1),""))</f>
        <v/>
      </c>
      <c r="C158" s="7">
        <f>IF($A158="","",IF($A158=1,Assumptions!$B$7,IFERROR($I157,"")))</f>
        <v/>
      </c>
      <c r="D158" s="7">
        <f>IF($C158="","",IFERROR(MIN(Assumptions!$B$13,$C158+$C158*Assumptions!$B$8/12),""))</f>
        <v/>
      </c>
      <c r="E158" s="19" t="n"/>
      <c r="F158" s="7">
        <f>IF($C158="","",IFERROR(MIN(IF($E158="",IF(Assumptions!$B$11="",0,Assumptions!$B$11),$E158),MAX(0,$C158+$C158*Assumptions!$B$8/12-$D158)),""))</f>
        <v/>
      </c>
      <c r="G158" s="7">
        <f>IF($C158="","",IFERROR($C158*Assumptions!$B$8/12,""))</f>
        <v/>
      </c>
      <c r="H158" s="7">
        <f>IF($C158="","",IFERROR(MIN($C158,MAX(0,$D158-$G158)+$F158),""))</f>
        <v/>
      </c>
      <c r="I158" s="7">
        <f>IF($C158="","",IFERROR(MAX(0,$C158-$H158),""))</f>
        <v/>
      </c>
      <c r="J158" s="7">
        <f>IF($C158="","",IFERROR($D158+$F158,""))</f>
        <v/>
      </c>
      <c r="K158" s="23" t="n"/>
      <c r="L158" s="24" t="n"/>
    </row>
    <row r="159">
      <c r="A159" s="27">
        <f>IFERROR(IF(OR(Assumptions!$B$3="",Assumptions!$B$9="",ROW()-4&gt;Assumptions!$B$9,AND(ROW()&gt;5,IFERROR($I158,0)&lt;=0)),"",ROW()-4),"")</f>
        <v/>
      </c>
      <c r="B159" s="25">
        <f>IF($A159="","",IFERROR(EDATE(Assumptions!$B$10,$A159-1),""))</f>
        <v/>
      </c>
      <c r="C159" s="16">
        <f>IF($A159="","",IF($A159=1,Assumptions!$B$7,IFERROR($I158,"")))</f>
        <v/>
      </c>
      <c r="D159" s="16">
        <f>IF($C159="","",IFERROR(MIN(Assumptions!$B$13,$C159+$C159*Assumptions!$B$8/12),""))</f>
        <v/>
      </c>
      <c r="E159" s="19" t="n"/>
      <c r="F159" s="16">
        <f>IF($C159="","",IFERROR(MIN(IF($E159="",IF(Assumptions!$B$11="",0,Assumptions!$B$11),$E159),MAX(0,$C159+$C159*Assumptions!$B$8/12-$D159)),""))</f>
        <v/>
      </c>
      <c r="G159" s="16">
        <f>IF($C159="","",IFERROR($C159*Assumptions!$B$8/12,""))</f>
        <v/>
      </c>
      <c r="H159" s="16">
        <f>IF($C159="","",IFERROR(MIN($C159,MAX(0,$D159-$G159)+$F159),""))</f>
        <v/>
      </c>
      <c r="I159" s="16">
        <f>IF($C159="","",IFERROR(MAX(0,$C159-$H159),""))</f>
        <v/>
      </c>
      <c r="J159" s="16">
        <f>IF($C159="","",IFERROR($D159+$F159,""))</f>
        <v/>
      </c>
      <c r="K159" s="23" t="n"/>
      <c r="L159" s="24" t="n"/>
    </row>
    <row r="160">
      <c r="A160" s="28">
        <f>IFERROR(IF(OR(Assumptions!$B$3="",Assumptions!$B$9="",ROW()-4&gt;Assumptions!$B$9,AND(ROW()&gt;5,IFERROR($I159,0)&lt;=0)),"",ROW()-4),"")</f>
        <v/>
      </c>
      <c r="B160" s="26">
        <f>IF($A160="","",IFERROR(EDATE(Assumptions!$B$10,$A160-1),""))</f>
        <v/>
      </c>
      <c r="C160" s="7">
        <f>IF($A160="","",IF($A160=1,Assumptions!$B$7,IFERROR($I159,"")))</f>
        <v/>
      </c>
      <c r="D160" s="7">
        <f>IF($C160="","",IFERROR(MIN(Assumptions!$B$13,$C160+$C160*Assumptions!$B$8/12),""))</f>
        <v/>
      </c>
      <c r="E160" s="19" t="n"/>
      <c r="F160" s="7">
        <f>IF($C160="","",IFERROR(MIN(IF($E160="",IF(Assumptions!$B$11="",0,Assumptions!$B$11),$E160),MAX(0,$C160+$C160*Assumptions!$B$8/12-$D160)),""))</f>
        <v/>
      </c>
      <c r="G160" s="7">
        <f>IF($C160="","",IFERROR($C160*Assumptions!$B$8/12,""))</f>
        <v/>
      </c>
      <c r="H160" s="7">
        <f>IF($C160="","",IFERROR(MIN($C160,MAX(0,$D160-$G160)+$F160),""))</f>
        <v/>
      </c>
      <c r="I160" s="7">
        <f>IF($C160="","",IFERROR(MAX(0,$C160-$H160),""))</f>
        <v/>
      </c>
      <c r="J160" s="7">
        <f>IF($C160="","",IFERROR($D160+$F160,""))</f>
        <v/>
      </c>
      <c r="K160" s="23" t="n"/>
      <c r="L160" s="24" t="n"/>
    </row>
    <row r="161">
      <c r="A161" s="27">
        <f>IFERROR(IF(OR(Assumptions!$B$3="",Assumptions!$B$9="",ROW()-4&gt;Assumptions!$B$9,AND(ROW()&gt;5,IFERROR($I160,0)&lt;=0)),"",ROW()-4),"")</f>
        <v/>
      </c>
      <c r="B161" s="25">
        <f>IF($A161="","",IFERROR(EDATE(Assumptions!$B$10,$A161-1),""))</f>
        <v/>
      </c>
      <c r="C161" s="16">
        <f>IF($A161="","",IF($A161=1,Assumptions!$B$7,IFERROR($I160,"")))</f>
        <v/>
      </c>
      <c r="D161" s="16">
        <f>IF($C161="","",IFERROR(MIN(Assumptions!$B$13,$C161+$C161*Assumptions!$B$8/12),""))</f>
        <v/>
      </c>
      <c r="E161" s="19" t="n"/>
      <c r="F161" s="16">
        <f>IF($C161="","",IFERROR(MIN(IF($E161="",IF(Assumptions!$B$11="",0,Assumptions!$B$11),$E161),MAX(0,$C161+$C161*Assumptions!$B$8/12-$D161)),""))</f>
        <v/>
      </c>
      <c r="G161" s="16">
        <f>IF($C161="","",IFERROR($C161*Assumptions!$B$8/12,""))</f>
        <v/>
      </c>
      <c r="H161" s="16">
        <f>IF($C161="","",IFERROR(MIN($C161,MAX(0,$D161-$G161)+$F161),""))</f>
        <v/>
      </c>
      <c r="I161" s="16">
        <f>IF($C161="","",IFERROR(MAX(0,$C161-$H161),""))</f>
        <v/>
      </c>
      <c r="J161" s="16">
        <f>IF($C161="","",IFERROR($D161+$F161,""))</f>
        <v/>
      </c>
      <c r="K161" s="23" t="n"/>
      <c r="L161" s="24" t="n"/>
    </row>
    <row r="162">
      <c r="A162" s="28">
        <f>IFERROR(IF(OR(Assumptions!$B$3="",Assumptions!$B$9="",ROW()-4&gt;Assumptions!$B$9,AND(ROW()&gt;5,IFERROR($I161,0)&lt;=0)),"",ROW()-4),"")</f>
        <v/>
      </c>
      <c r="B162" s="26">
        <f>IF($A162="","",IFERROR(EDATE(Assumptions!$B$10,$A162-1),""))</f>
        <v/>
      </c>
      <c r="C162" s="7">
        <f>IF($A162="","",IF($A162=1,Assumptions!$B$7,IFERROR($I161,"")))</f>
        <v/>
      </c>
      <c r="D162" s="7">
        <f>IF($C162="","",IFERROR(MIN(Assumptions!$B$13,$C162+$C162*Assumptions!$B$8/12),""))</f>
        <v/>
      </c>
      <c r="E162" s="19" t="n"/>
      <c r="F162" s="7">
        <f>IF($C162="","",IFERROR(MIN(IF($E162="",IF(Assumptions!$B$11="",0,Assumptions!$B$11),$E162),MAX(0,$C162+$C162*Assumptions!$B$8/12-$D162)),""))</f>
        <v/>
      </c>
      <c r="G162" s="7">
        <f>IF($C162="","",IFERROR($C162*Assumptions!$B$8/12,""))</f>
        <v/>
      </c>
      <c r="H162" s="7">
        <f>IF($C162="","",IFERROR(MIN($C162,MAX(0,$D162-$G162)+$F162),""))</f>
        <v/>
      </c>
      <c r="I162" s="7">
        <f>IF($C162="","",IFERROR(MAX(0,$C162-$H162),""))</f>
        <v/>
      </c>
      <c r="J162" s="7">
        <f>IF($C162="","",IFERROR($D162+$F162,""))</f>
        <v/>
      </c>
      <c r="K162" s="23" t="n"/>
      <c r="L162" s="24" t="n"/>
    </row>
    <row r="163">
      <c r="A163" s="27">
        <f>IFERROR(IF(OR(Assumptions!$B$3="",Assumptions!$B$9="",ROW()-4&gt;Assumptions!$B$9,AND(ROW()&gt;5,IFERROR($I162,0)&lt;=0)),"",ROW()-4),"")</f>
        <v/>
      </c>
      <c r="B163" s="25">
        <f>IF($A163="","",IFERROR(EDATE(Assumptions!$B$10,$A163-1),""))</f>
        <v/>
      </c>
      <c r="C163" s="16">
        <f>IF($A163="","",IF($A163=1,Assumptions!$B$7,IFERROR($I162,"")))</f>
        <v/>
      </c>
      <c r="D163" s="16">
        <f>IF($C163="","",IFERROR(MIN(Assumptions!$B$13,$C163+$C163*Assumptions!$B$8/12),""))</f>
        <v/>
      </c>
      <c r="E163" s="19" t="n"/>
      <c r="F163" s="16">
        <f>IF($C163="","",IFERROR(MIN(IF($E163="",IF(Assumptions!$B$11="",0,Assumptions!$B$11),$E163),MAX(0,$C163+$C163*Assumptions!$B$8/12-$D163)),""))</f>
        <v/>
      </c>
      <c r="G163" s="16">
        <f>IF($C163="","",IFERROR($C163*Assumptions!$B$8/12,""))</f>
        <v/>
      </c>
      <c r="H163" s="16">
        <f>IF($C163="","",IFERROR(MIN($C163,MAX(0,$D163-$G163)+$F163),""))</f>
        <v/>
      </c>
      <c r="I163" s="16">
        <f>IF($C163="","",IFERROR(MAX(0,$C163-$H163),""))</f>
        <v/>
      </c>
      <c r="J163" s="16">
        <f>IF($C163="","",IFERROR($D163+$F163,""))</f>
        <v/>
      </c>
      <c r="K163" s="23" t="n"/>
      <c r="L163" s="24" t="n"/>
    </row>
    <row r="164">
      <c r="A164" s="28">
        <f>IFERROR(IF(OR(Assumptions!$B$3="",Assumptions!$B$9="",ROW()-4&gt;Assumptions!$B$9,AND(ROW()&gt;5,IFERROR($I163,0)&lt;=0)),"",ROW()-4),"")</f>
        <v/>
      </c>
      <c r="B164" s="26">
        <f>IF($A164="","",IFERROR(EDATE(Assumptions!$B$10,$A164-1),""))</f>
        <v/>
      </c>
      <c r="C164" s="7">
        <f>IF($A164="","",IF($A164=1,Assumptions!$B$7,IFERROR($I163,"")))</f>
        <v/>
      </c>
      <c r="D164" s="7">
        <f>IF($C164="","",IFERROR(MIN(Assumptions!$B$13,$C164+$C164*Assumptions!$B$8/12),""))</f>
        <v/>
      </c>
      <c r="E164" s="19" t="n"/>
      <c r="F164" s="7">
        <f>IF($C164="","",IFERROR(MIN(IF($E164="",IF(Assumptions!$B$11="",0,Assumptions!$B$11),$E164),MAX(0,$C164+$C164*Assumptions!$B$8/12-$D164)),""))</f>
        <v/>
      </c>
      <c r="G164" s="7">
        <f>IF($C164="","",IFERROR($C164*Assumptions!$B$8/12,""))</f>
        <v/>
      </c>
      <c r="H164" s="7">
        <f>IF($C164="","",IFERROR(MIN($C164,MAX(0,$D164-$G164)+$F164),""))</f>
        <v/>
      </c>
      <c r="I164" s="7">
        <f>IF($C164="","",IFERROR(MAX(0,$C164-$H164),""))</f>
        <v/>
      </c>
      <c r="J164" s="7">
        <f>IF($C164="","",IFERROR($D164+$F164,""))</f>
        <v/>
      </c>
      <c r="K164" s="23" t="n"/>
      <c r="L164" s="24" t="n"/>
    </row>
    <row r="165">
      <c r="A165" s="27">
        <f>IFERROR(IF(OR(Assumptions!$B$3="",Assumptions!$B$9="",ROW()-4&gt;Assumptions!$B$9,AND(ROW()&gt;5,IFERROR($I164,0)&lt;=0)),"",ROW()-4),"")</f>
        <v/>
      </c>
      <c r="B165" s="25">
        <f>IF($A165="","",IFERROR(EDATE(Assumptions!$B$10,$A165-1),""))</f>
        <v/>
      </c>
      <c r="C165" s="16">
        <f>IF($A165="","",IF($A165=1,Assumptions!$B$7,IFERROR($I164,"")))</f>
        <v/>
      </c>
      <c r="D165" s="16">
        <f>IF($C165="","",IFERROR(MIN(Assumptions!$B$13,$C165+$C165*Assumptions!$B$8/12),""))</f>
        <v/>
      </c>
      <c r="E165" s="19" t="n"/>
      <c r="F165" s="16">
        <f>IF($C165="","",IFERROR(MIN(IF($E165="",IF(Assumptions!$B$11="",0,Assumptions!$B$11),$E165),MAX(0,$C165+$C165*Assumptions!$B$8/12-$D165)),""))</f>
        <v/>
      </c>
      <c r="G165" s="16">
        <f>IF($C165="","",IFERROR($C165*Assumptions!$B$8/12,""))</f>
        <v/>
      </c>
      <c r="H165" s="16">
        <f>IF($C165="","",IFERROR(MIN($C165,MAX(0,$D165-$G165)+$F165),""))</f>
        <v/>
      </c>
      <c r="I165" s="16">
        <f>IF($C165="","",IFERROR(MAX(0,$C165-$H165),""))</f>
        <v/>
      </c>
      <c r="J165" s="16">
        <f>IF($C165="","",IFERROR($D165+$F165,""))</f>
        <v/>
      </c>
      <c r="K165" s="23" t="n"/>
      <c r="L165" s="24" t="n"/>
    </row>
    <row r="166">
      <c r="A166" s="28">
        <f>IFERROR(IF(OR(Assumptions!$B$3="",Assumptions!$B$9="",ROW()-4&gt;Assumptions!$B$9,AND(ROW()&gt;5,IFERROR($I165,0)&lt;=0)),"",ROW()-4),"")</f>
        <v/>
      </c>
      <c r="B166" s="26">
        <f>IF($A166="","",IFERROR(EDATE(Assumptions!$B$10,$A166-1),""))</f>
        <v/>
      </c>
      <c r="C166" s="7">
        <f>IF($A166="","",IF($A166=1,Assumptions!$B$7,IFERROR($I165,"")))</f>
        <v/>
      </c>
      <c r="D166" s="7">
        <f>IF($C166="","",IFERROR(MIN(Assumptions!$B$13,$C166+$C166*Assumptions!$B$8/12),""))</f>
        <v/>
      </c>
      <c r="E166" s="19" t="n"/>
      <c r="F166" s="7">
        <f>IF($C166="","",IFERROR(MIN(IF($E166="",IF(Assumptions!$B$11="",0,Assumptions!$B$11),$E166),MAX(0,$C166+$C166*Assumptions!$B$8/12-$D166)),""))</f>
        <v/>
      </c>
      <c r="G166" s="7">
        <f>IF($C166="","",IFERROR($C166*Assumptions!$B$8/12,""))</f>
        <v/>
      </c>
      <c r="H166" s="7">
        <f>IF($C166="","",IFERROR(MIN($C166,MAX(0,$D166-$G166)+$F166),""))</f>
        <v/>
      </c>
      <c r="I166" s="7">
        <f>IF($C166="","",IFERROR(MAX(0,$C166-$H166),""))</f>
        <v/>
      </c>
      <c r="J166" s="7">
        <f>IF($C166="","",IFERROR($D166+$F166,""))</f>
        <v/>
      </c>
      <c r="K166" s="23" t="n"/>
      <c r="L166" s="24" t="n"/>
    </row>
    <row r="167">
      <c r="A167" s="27">
        <f>IFERROR(IF(OR(Assumptions!$B$3="",Assumptions!$B$9="",ROW()-4&gt;Assumptions!$B$9,AND(ROW()&gt;5,IFERROR($I166,0)&lt;=0)),"",ROW()-4),"")</f>
        <v/>
      </c>
      <c r="B167" s="25">
        <f>IF($A167="","",IFERROR(EDATE(Assumptions!$B$10,$A167-1),""))</f>
        <v/>
      </c>
      <c r="C167" s="16">
        <f>IF($A167="","",IF($A167=1,Assumptions!$B$7,IFERROR($I166,"")))</f>
        <v/>
      </c>
      <c r="D167" s="16">
        <f>IF($C167="","",IFERROR(MIN(Assumptions!$B$13,$C167+$C167*Assumptions!$B$8/12),""))</f>
        <v/>
      </c>
      <c r="E167" s="19" t="n"/>
      <c r="F167" s="16">
        <f>IF($C167="","",IFERROR(MIN(IF($E167="",IF(Assumptions!$B$11="",0,Assumptions!$B$11),$E167),MAX(0,$C167+$C167*Assumptions!$B$8/12-$D167)),""))</f>
        <v/>
      </c>
      <c r="G167" s="16">
        <f>IF($C167="","",IFERROR($C167*Assumptions!$B$8/12,""))</f>
        <v/>
      </c>
      <c r="H167" s="16">
        <f>IF($C167="","",IFERROR(MIN($C167,MAX(0,$D167-$G167)+$F167),""))</f>
        <v/>
      </c>
      <c r="I167" s="16">
        <f>IF($C167="","",IFERROR(MAX(0,$C167-$H167),""))</f>
        <v/>
      </c>
      <c r="J167" s="16">
        <f>IF($C167="","",IFERROR($D167+$F167,""))</f>
        <v/>
      </c>
      <c r="K167" s="23" t="n"/>
      <c r="L167" s="24" t="n"/>
    </row>
    <row r="168">
      <c r="A168" s="28">
        <f>IFERROR(IF(OR(Assumptions!$B$3="",Assumptions!$B$9="",ROW()-4&gt;Assumptions!$B$9,AND(ROW()&gt;5,IFERROR($I167,0)&lt;=0)),"",ROW()-4),"")</f>
        <v/>
      </c>
      <c r="B168" s="26">
        <f>IF($A168="","",IFERROR(EDATE(Assumptions!$B$10,$A168-1),""))</f>
        <v/>
      </c>
      <c r="C168" s="7">
        <f>IF($A168="","",IF($A168=1,Assumptions!$B$7,IFERROR($I167,"")))</f>
        <v/>
      </c>
      <c r="D168" s="7">
        <f>IF($C168="","",IFERROR(MIN(Assumptions!$B$13,$C168+$C168*Assumptions!$B$8/12),""))</f>
        <v/>
      </c>
      <c r="E168" s="19" t="n"/>
      <c r="F168" s="7">
        <f>IF($C168="","",IFERROR(MIN(IF($E168="",IF(Assumptions!$B$11="",0,Assumptions!$B$11),$E168),MAX(0,$C168+$C168*Assumptions!$B$8/12-$D168)),""))</f>
        <v/>
      </c>
      <c r="G168" s="7">
        <f>IF($C168="","",IFERROR($C168*Assumptions!$B$8/12,""))</f>
        <v/>
      </c>
      <c r="H168" s="7">
        <f>IF($C168="","",IFERROR(MIN($C168,MAX(0,$D168-$G168)+$F168),""))</f>
        <v/>
      </c>
      <c r="I168" s="7">
        <f>IF($C168="","",IFERROR(MAX(0,$C168-$H168),""))</f>
        <v/>
      </c>
      <c r="J168" s="7">
        <f>IF($C168="","",IFERROR($D168+$F168,""))</f>
        <v/>
      </c>
      <c r="K168" s="23" t="n"/>
      <c r="L168" s="24" t="n"/>
    </row>
    <row r="169">
      <c r="A169" s="27">
        <f>IFERROR(IF(OR(Assumptions!$B$3="",Assumptions!$B$9="",ROW()-4&gt;Assumptions!$B$9,AND(ROW()&gt;5,IFERROR($I168,0)&lt;=0)),"",ROW()-4),"")</f>
        <v/>
      </c>
      <c r="B169" s="25">
        <f>IF($A169="","",IFERROR(EDATE(Assumptions!$B$10,$A169-1),""))</f>
        <v/>
      </c>
      <c r="C169" s="16">
        <f>IF($A169="","",IF($A169=1,Assumptions!$B$7,IFERROR($I168,"")))</f>
        <v/>
      </c>
      <c r="D169" s="16">
        <f>IF($C169="","",IFERROR(MIN(Assumptions!$B$13,$C169+$C169*Assumptions!$B$8/12),""))</f>
        <v/>
      </c>
      <c r="E169" s="19" t="n"/>
      <c r="F169" s="16">
        <f>IF($C169="","",IFERROR(MIN(IF($E169="",IF(Assumptions!$B$11="",0,Assumptions!$B$11),$E169),MAX(0,$C169+$C169*Assumptions!$B$8/12-$D169)),""))</f>
        <v/>
      </c>
      <c r="G169" s="16">
        <f>IF($C169="","",IFERROR($C169*Assumptions!$B$8/12,""))</f>
        <v/>
      </c>
      <c r="H169" s="16">
        <f>IF($C169="","",IFERROR(MIN($C169,MAX(0,$D169-$G169)+$F169),""))</f>
        <v/>
      </c>
      <c r="I169" s="16">
        <f>IF($C169="","",IFERROR(MAX(0,$C169-$H169),""))</f>
        <v/>
      </c>
      <c r="J169" s="16">
        <f>IF($C169="","",IFERROR($D169+$F169,""))</f>
        <v/>
      </c>
      <c r="K169" s="23" t="n"/>
      <c r="L169" s="24" t="n"/>
    </row>
    <row r="170">
      <c r="A170" s="28">
        <f>IFERROR(IF(OR(Assumptions!$B$3="",Assumptions!$B$9="",ROW()-4&gt;Assumptions!$B$9,AND(ROW()&gt;5,IFERROR($I169,0)&lt;=0)),"",ROW()-4),"")</f>
        <v/>
      </c>
      <c r="B170" s="26">
        <f>IF($A170="","",IFERROR(EDATE(Assumptions!$B$10,$A170-1),""))</f>
        <v/>
      </c>
      <c r="C170" s="7">
        <f>IF($A170="","",IF($A170=1,Assumptions!$B$7,IFERROR($I169,"")))</f>
        <v/>
      </c>
      <c r="D170" s="7">
        <f>IF($C170="","",IFERROR(MIN(Assumptions!$B$13,$C170+$C170*Assumptions!$B$8/12),""))</f>
        <v/>
      </c>
      <c r="E170" s="19" t="n"/>
      <c r="F170" s="7">
        <f>IF($C170="","",IFERROR(MIN(IF($E170="",IF(Assumptions!$B$11="",0,Assumptions!$B$11),$E170),MAX(0,$C170+$C170*Assumptions!$B$8/12-$D170)),""))</f>
        <v/>
      </c>
      <c r="G170" s="7">
        <f>IF($C170="","",IFERROR($C170*Assumptions!$B$8/12,""))</f>
        <v/>
      </c>
      <c r="H170" s="7">
        <f>IF($C170="","",IFERROR(MIN($C170,MAX(0,$D170-$G170)+$F170),""))</f>
        <v/>
      </c>
      <c r="I170" s="7">
        <f>IF($C170="","",IFERROR(MAX(0,$C170-$H170),""))</f>
        <v/>
      </c>
      <c r="J170" s="7">
        <f>IF($C170="","",IFERROR($D170+$F170,""))</f>
        <v/>
      </c>
      <c r="K170" s="23" t="n"/>
      <c r="L170" s="24" t="n"/>
    </row>
    <row r="171">
      <c r="A171" s="27">
        <f>IFERROR(IF(OR(Assumptions!$B$3="",Assumptions!$B$9="",ROW()-4&gt;Assumptions!$B$9,AND(ROW()&gt;5,IFERROR($I170,0)&lt;=0)),"",ROW()-4),"")</f>
        <v/>
      </c>
      <c r="B171" s="25">
        <f>IF($A171="","",IFERROR(EDATE(Assumptions!$B$10,$A171-1),""))</f>
        <v/>
      </c>
      <c r="C171" s="16">
        <f>IF($A171="","",IF($A171=1,Assumptions!$B$7,IFERROR($I170,"")))</f>
        <v/>
      </c>
      <c r="D171" s="16">
        <f>IF($C171="","",IFERROR(MIN(Assumptions!$B$13,$C171+$C171*Assumptions!$B$8/12),""))</f>
        <v/>
      </c>
      <c r="E171" s="19" t="n"/>
      <c r="F171" s="16">
        <f>IF($C171="","",IFERROR(MIN(IF($E171="",IF(Assumptions!$B$11="",0,Assumptions!$B$11),$E171),MAX(0,$C171+$C171*Assumptions!$B$8/12-$D171)),""))</f>
        <v/>
      </c>
      <c r="G171" s="16">
        <f>IF($C171="","",IFERROR($C171*Assumptions!$B$8/12,""))</f>
        <v/>
      </c>
      <c r="H171" s="16">
        <f>IF($C171="","",IFERROR(MIN($C171,MAX(0,$D171-$G171)+$F171),""))</f>
        <v/>
      </c>
      <c r="I171" s="16">
        <f>IF($C171="","",IFERROR(MAX(0,$C171-$H171),""))</f>
        <v/>
      </c>
      <c r="J171" s="16">
        <f>IF($C171="","",IFERROR($D171+$F171,""))</f>
        <v/>
      </c>
      <c r="K171" s="23" t="n"/>
      <c r="L171" s="24" t="n"/>
    </row>
    <row r="172">
      <c r="A172" s="28">
        <f>IFERROR(IF(OR(Assumptions!$B$3="",Assumptions!$B$9="",ROW()-4&gt;Assumptions!$B$9,AND(ROW()&gt;5,IFERROR($I171,0)&lt;=0)),"",ROW()-4),"")</f>
        <v/>
      </c>
      <c r="B172" s="26">
        <f>IF($A172="","",IFERROR(EDATE(Assumptions!$B$10,$A172-1),""))</f>
        <v/>
      </c>
      <c r="C172" s="7">
        <f>IF($A172="","",IF($A172=1,Assumptions!$B$7,IFERROR($I171,"")))</f>
        <v/>
      </c>
      <c r="D172" s="7">
        <f>IF($C172="","",IFERROR(MIN(Assumptions!$B$13,$C172+$C172*Assumptions!$B$8/12),""))</f>
        <v/>
      </c>
      <c r="E172" s="19" t="n"/>
      <c r="F172" s="7">
        <f>IF($C172="","",IFERROR(MIN(IF($E172="",IF(Assumptions!$B$11="",0,Assumptions!$B$11),$E172),MAX(0,$C172+$C172*Assumptions!$B$8/12-$D172)),""))</f>
        <v/>
      </c>
      <c r="G172" s="7">
        <f>IF($C172="","",IFERROR($C172*Assumptions!$B$8/12,""))</f>
        <v/>
      </c>
      <c r="H172" s="7">
        <f>IF($C172="","",IFERROR(MIN($C172,MAX(0,$D172-$G172)+$F172),""))</f>
        <v/>
      </c>
      <c r="I172" s="7">
        <f>IF($C172="","",IFERROR(MAX(0,$C172-$H172),""))</f>
        <v/>
      </c>
      <c r="J172" s="7">
        <f>IF($C172="","",IFERROR($D172+$F172,""))</f>
        <v/>
      </c>
      <c r="K172" s="23" t="n"/>
      <c r="L172" s="24" t="n"/>
    </row>
    <row r="173">
      <c r="A173" s="27">
        <f>IFERROR(IF(OR(Assumptions!$B$3="",Assumptions!$B$9="",ROW()-4&gt;Assumptions!$B$9,AND(ROW()&gt;5,IFERROR($I172,0)&lt;=0)),"",ROW()-4),"")</f>
        <v/>
      </c>
      <c r="B173" s="25">
        <f>IF($A173="","",IFERROR(EDATE(Assumptions!$B$10,$A173-1),""))</f>
        <v/>
      </c>
      <c r="C173" s="16">
        <f>IF($A173="","",IF($A173=1,Assumptions!$B$7,IFERROR($I172,"")))</f>
        <v/>
      </c>
      <c r="D173" s="16">
        <f>IF($C173="","",IFERROR(MIN(Assumptions!$B$13,$C173+$C173*Assumptions!$B$8/12),""))</f>
        <v/>
      </c>
      <c r="E173" s="19" t="n"/>
      <c r="F173" s="16">
        <f>IF($C173="","",IFERROR(MIN(IF($E173="",IF(Assumptions!$B$11="",0,Assumptions!$B$11),$E173),MAX(0,$C173+$C173*Assumptions!$B$8/12-$D173)),""))</f>
        <v/>
      </c>
      <c r="G173" s="16">
        <f>IF($C173="","",IFERROR($C173*Assumptions!$B$8/12,""))</f>
        <v/>
      </c>
      <c r="H173" s="16">
        <f>IF($C173="","",IFERROR(MIN($C173,MAX(0,$D173-$G173)+$F173),""))</f>
        <v/>
      </c>
      <c r="I173" s="16">
        <f>IF($C173="","",IFERROR(MAX(0,$C173-$H173),""))</f>
        <v/>
      </c>
      <c r="J173" s="16">
        <f>IF($C173="","",IFERROR($D173+$F173,""))</f>
        <v/>
      </c>
      <c r="K173" s="23" t="n"/>
      <c r="L173" s="24" t="n"/>
    </row>
    <row r="174">
      <c r="A174" s="28">
        <f>IFERROR(IF(OR(Assumptions!$B$3="",Assumptions!$B$9="",ROW()-4&gt;Assumptions!$B$9,AND(ROW()&gt;5,IFERROR($I173,0)&lt;=0)),"",ROW()-4),"")</f>
        <v/>
      </c>
      <c r="B174" s="26">
        <f>IF($A174="","",IFERROR(EDATE(Assumptions!$B$10,$A174-1),""))</f>
        <v/>
      </c>
      <c r="C174" s="7">
        <f>IF($A174="","",IF($A174=1,Assumptions!$B$7,IFERROR($I173,"")))</f>
        <v/>
      </c>
      <c r="D174" s="7">
        <f>IF($C174="","",IFERROR(MIN(Assumptions!$B$13,$C174+$C174*Assumptions!$B$8/12),""))</f>
        <v/>
      </c>
      <c r="E174" s="19" t="n"/>
      <c r="F174" s="7">
        <f>IF($C174="","",IFERROR(MIN(IF($E174="",IF(Assumptions!$B$11="",0,Assumptions!$B$11),$E174),MAX(0,$C174+$C174*Assumptions!$B$8/12-$D174)),""))</f>
        <v/>
      </c>
      <c r="G174" s="7">
        <f>IF($C174="","",IFERROR($C174*Assumptions!$B$8/12,""))</f>
        <v/>
      </c>
      <c r="H174" s="7">
        <f>IF($C174="","",IFERROR(MIN($C174,MAX(0,$D174-$G174)+$F174),""))</f>
        <v/>
      </c>
      <c r="I174" s="7">
        <f>IF($C174="","",IFERROR(MAX(0,$C174-$H174),""))</f>
        <v/>
      </c>
      <c r="J174" s="7">
        <f>IF($C174="","",IFERROR($D174+$F174,""))</f>
        <v/>
      </c>
      <c r="K174" s="23" t="n"/>
      <c r="L174" s="24" t="n"/>
    </row>
    <row r="175">
      <c r="A175" s="27">
        <f>IFERROR(IF(OR(Assumptions!$B$3="",Assumptions!$B$9="",ROW()-4&gt;Assumptions!$B$9,AND(ROW()&gt;5,IFERROR($I174,0)&lt;=0)),"",ROW()-4),"")</f>
        <v/>
      </c>
      <c r="B175" s="25">
        <f>IF($A175="","",IFERROR(EDATE(Assumptions!$B$10,$A175-1),""))</f>
        <v/>
      </c>
      <c r="C175" s="16">
        <f>IF($A175="","",IF($A175=1,Assumptions!$B$7,IFERROR($I174,"")))</f>
        <v/>
      </c>
      <c r="D175" s="16">
        <f>IF($C175="","",IFERROR(MIN(Assumptions!$B$13,$C175+$C175*Assumptions!$B$8/12),""))</f>
        <v/>
      </c>
      <c r="E175" s="19" t="n"/>
      <c r="F175" s="16">
        <f>IF($C175="","",IFERROR(MIN(IF($E175="",IF(Assumptions!$B$11="",0,Assumptions!$B$11),$E175),MAX(0,$C175+$C175*Assumptions!$B$8/12-$D175)),""))</f>
        <v/>
      </c>
      <c r="G175" s="16">
        <f>IF($C175="","",IFERROR($C175*Assumptions!$B$8/12,""))</f>
        <v/>
      </c>
      <c r="H175" s="16">
        <f>IF($C175="","",IFERROR(MIN($C175,MAX(0,$D175-$G175)+$F175),""))</f>
        <v/>
      </c>
      <c r="I175" s="16">
        <f>IF($C175="","",IFERROR(MAX(0,$C175-$H175),""))</f>
        <v/>
      </c>
      <c r="J175" s="16">
        <f>IF($C175="","",IFERROR($D175+$F175,""))</f>
        <v/>
      </c>
      <c r="K175" s="23" t="n"/>
      <c r="L175" s="24" t="n"/>
    </row>
    <row r="176">
      <c r="A176" s="28">
        <f>IFERROR(IF(OR(Assumptions!$B$3="",Assumptions!$B$9="",ROW()-4&gt;Assumptions!$B$9,AND(ROW()&gt;5,IFERROR($I175,0)&lt;=0)),"",ROW()-4),"")</f>
        <v/>
      </c>
      <c r="B176" s="26">
        <f>IF($A176="","",IFERROR(EDATE(Assumptions!$B$10,$A176-1),""))</f>
        <v/>
      </c>
      <c r="C176" s="7">
        <f>IF($A176="","",IF($A176=1,Assumptions!$B$7,IFERROR($I175,"")))</f>
        <v/>
      </c>
      <c r="D176" s="7">
        <f>IF($C176="","",IFERROR(MIN(Assumptions!$B$13,$C176+$C176*Assumptions!$B$8/12),""))</f>
        <v/>
      </c>
      <c r="E176" s="19" t="n"/>
      <c r="F176" s="7">
        <f>IF($C176="","",IFERROR(MIN(IF($E176="",IF(Assumptions!$B$11="",0,Assumptions!$B$11),$E176),MAX(0,$C176+$C176*Assumptions!$B$8/12-$D176)),""))</f>
        <v/>
      </c>
      <c r="G176" s="7">
        <f>IF($C176="","",IFERROR($C176*Assumptions!$B$8/12,""))</f>
        <v/>
      </c>
      <c r="H176" s="7">
        <f>IF($C176="","",IFERROR(MIN($C176,MAX(0,$D176-$G176)+$F176),""))</f>
        <v/>
      </c>
      <c r="I176" s="7">
        <f>IF($C176="","",IFERROR(MAX(0,$C176-$H176),""))</f>
        <v/>
      </c>
      <c r="J176" s="7">
        <f>IF($C176="","",IFERROR($D176+$F176,""))</f>
        <v/>
      </c>
      <c r="K176" s="23" t="n"/>
      <c r="L176" s="24" t="n"/>
    </row>
    <row r="177">
      <c r="A177" s="27">
        <f>IFERROR(IF(OR(Assumptions!$B$3="",Assumptions!$B$9="",ROW()-4&gt;Assumptions!$B$9,AND(ROW()&gt;5,IFERROR($I176,0)&lt;=0)),"",ROW()-4),"")</f>
        <v/>
      </c>
      <c r="B177" s="25">
        <f>IF($A177="","",IFERROR(EDATE(Assumptions!$B$10,$A177-1),""))</f>
        <v/>
      </c>
      <c r="C177" s="16">
        <f>IF($A177="","",IF($A177=1,Assumptions!$B$7,IFERROR($I176,"")))</f>
        <v/>
      </c>
      <c r="D177" s="16">
        <f>IF($C177="","",IFERROR(MIN(Assumptions!$B$13,$C177+$C177*Assumptions!$B$8/12),""))</f>
        <v/>
      </c>
      <c r="E177" s="19" t="n"/>
      <c r="F177" s="16">
        <f>IF($C177="","",IFERROR(MIN(IF($E177="",IF(Assumptions!$B$11="",0,Assumptions!$B$11),$E177),MAX(0,$C177+$C177*Assumptions!$B$8/12-$D177)),""))</f>
        <v/>
      </c>
      <c r="G177" s="16">
        <f>IF($C177="","",IFERROR($C177*Assumptions!$B$8/12,""))</f>
        <v/>
      </c>
      <c r="H177" s="16">
        <f>IF($C177="","",IFERROR(MIN($C177,MAX(0,$D177-$G177)+$F177),""))</f>
        <v/>
      </c>
      <c r="I177" s="16">
        <f>IF($C177="","",IFERROR(MAX(0,$C177-$H177),""))</f>
        <v/>
      </c>
      <c r="J177" s="16">
        <f>IF($C177="","",IFERROR($D177+$F177,""))</f>
        <v/>
      </c>
      <c r="K177" s="23" t="n"/>
      <c r="L177" s="24" t="n"/>
    </row>
    <row r="178">
      <c r="A178" s="28">
        <f>IFERROR(IF(OR(Assumptions!$B$3="",Assumptions!$B$9="",ROW()-4&gt;Assumptions!$B$9,AND(ROW()&gt;5,IFERROR($I177,0)&lt;=0)),"",ROW()-4),"")</f>
        <v/>
      </c>
      <c r="B178" s="26">
        <f>IF($A178="","",IFERROR(EDATE(Assumptions!$B$10,$A178-1),""))</f>
        <v/>
      </c>
      <c r="C178" s="7">
        <f>IF($A178="","",IF($A178=1,Assumptions!$B$7,IFERROR($I177,"")))</f>
        <v/>
      </c>
      <c r="D178" s="7">
        <f>IF($C178="","",IFERROR(MIN(Assumptions!$B$13,$C178+$C178*Assumptions!$B$8/12),""))</f>
        <v/>
      </c>
      <c r="E178" s="19" t="n"/>
      <c r="F178" s="7">
        <f>IF($C178="","",IFERROR(MIN(IF($E178="",IF(Assumptions!$B$11="",0,Assumptions!$B$11),$E178),MAX(0,$C178+$C178*Assumptions!$B$8/12-$D178)),""))</f>
        <v/>
      </c>
      <c r="G178" s="7">
        <f>IF($C178="","",IFERROR($C178*Assumptions!$B$8/12,""))</f>
        <v/>
      </c>
      <c r="H178" s="7">
        <f>IF($C178="","",IFERROR(MIN($C178,MAX(0,$D178-$G178)+$F178),""))</f>
        <v/>
      </c>
      <c r="I178" s="7">
        <f>IF($C178="","",IFERROR(MAX(0,$C178-$H178),""))</f>
        <v/>
      </c>
      <c r="J178" s="7">
        <f>IF($C178="","",IFERROR($D178+$F178,""))</f>
        <v/>
      </c>
      <c r="K178" s="23" t="n"/>
      <c r="L178" s="24" t="n"/>
    </row>
    <row r="179">
      <c r="A179" s="27">
        <f>IFERROR(IF(OR(Assumptions!$B$3="",Assumptions!$B$9="",ROW()-4&gt;Assumptions!$B$9,AND(ROW()&gt;5,IFERROR($I178,0)&lt;=0)),"",ROW()-4),"")</f>
        <v/>
      </c>
      <c r="B179" s="25">
        <f>IF($A179="","",IFERROR(EDATE(Assumptions!$B$10,$A179-1),""))</f>
        <v/>
      </c>
      <c r="C179" s="16">
        <f>IF($A179="","",IF($A179=1,Assumptions!$B$7,IFERROR($I178,"")))</f>
        <v/>
      </c>
      <c r="D179" s="16">
        <f>IF($C179="","",IFERROR(MIN(Assumptions!$B$13,$C179+$C179*Assumptions!$B$8/12),""))</f>
        <v/>
      </c>
      <c r="E179" s="19" t="n"/>
      <c r="F179" s="16">
        <f>IF($C179="","",IFERROR(MIN(IF($E179="",IF(Assumptions!$B$11="",0,Assumptions!$B$11),$E179),MAX(0,$C179+$C179*Assumptions!$B$8/12-$D179)),""))</f>
        <v/>
      </c>
      <c r="G179" s="16">
        <f>IF($C179="","",IFERROR($C179*Assumptions!$B$8/12,""))</f>
        <v/>
      </c>
      <c r="H179" s="16">
        <f>IF($C179="","",IFERROR(MIN($C179,MAX(0,$D179-$G179)+$F179),""))</f>
        <v/>
      </c>
      <c r="I179" s="16">
        <f>IF($C179="","",IFERROR(MAX(0,$C179-$H179),""))</f>
        <v/>
      </c>
      <c r="J179" s="16">
        <f>IF($C179="","",IFERROR($D179+$F179,""))</f>
        <v/>
      </c>
      <c r="K179" s="23" t="n"/>
      <c r="L179" s="24" t="n"/>
    </row>
    <row r="180">
      <c r="A180" s="28">
        <f>IFERROR(IF(OR(Assumptions!$B$3="",Assumptions!$B$9="",ROW()-4&gt;Assumptions!$B$9,AND(ROW()&gt;5,IFERROR($I179,0)&lt;=0)),"",ROW()-4),"")</f>
        <v/>
      </c>
      <c r="B180" s="26">
        <f>IF($A180="","",IFERROR(EDATE(Assumptions!$B$10,$A180-1),""))</f>
        <v/>
      </c>
      <c r="C180" s="7">
        <f>IF($A180="","",IF($A180=1,Assumptions!$B$7,IFERROR($I179,"")))</f>
        <v/>
      </c>
      <c r="D180" s="7">
        <f>IF($C180="","",IFERROR(MIN(Assumptions!$B$13,$C180+$C180*Assumptions!$B$8/12),""))</f>
        <v/>
      </c>
      <c r="E180" s="19" t="n"/>
      <c r="F180" s="7">
        <f>IF($C180="","",IFERROR(MIN(IF($E180="",IF(Assumptions!$B$11="",0,Assumptions!$B$11),$E180),MAX(0,$C180+$C180*Assumptions!$B$8/12-$D180)),""))</f>
        <v/>
      </c>
      <c r="G180" s="7">
        <f>IF($C180="","",IFERROR($C180*Assumptions!$B$8/12,""))</f>
        <v/>
      </c>
      <c r="H180" s="7">
        <f>IF($C180="","",IFERROR(MIN($C180,MAX(0,$D180-$G180)+$F180),""))</f>
        <v/>
      </c>
      <c r="I180" s="7">
        <f>IF($C180="","",IFERROR(MAX(0,$C180-$H180),""))</f>
        <v/>
      </c>
      <c r="J180" s="7">
        <f>IF($C180="","",IFERROR($D180+$F180,""))</f>
        <v/>
      </c>
      <c r="K180" s="23" t="n"/>
      <c r="L180" s="24" t="n"/>
    </row>
    <row r="181">
      <c r="A181" s="27">
        <f>IFERROR(IF(OR(Assumptions!$B$3="",Assumptions!$B$9="",ROW()-4&gt;Assumptions!$B$9,AND(ROW()&gt;5,IFERROR($I180,0)&lt;=0)),"",ROW()-4),"")</f>
        <v/>
      </c>
      <c r="B181" s="25">
        <f>IF($A181="","",IFERROR(EDATE(Assumptions!$B$10,$A181-1),""))</f>
        <v/>
      </c>
      <c r="C181" s="16">
        <f>IF($A181="","",IF($A181=1,Assumptions!$B$7,IFERROR($I180,"")))</f>
        <v/>
      </c>
      <c r="D181" s="16">
        <f>IF($C181="","",IFERROR(MIN(Assumptions!$B$13,$C181+$C181*Assumptions!$B$8/12),""))</f>
        <v/>
      </c>
      <c r="E181" s="19" t="n"/>
      <c r="F181" s="16">
        <f>IF($C181="","",IFERROR(MIN(IF($E181="",IF(Assumptions!$B$11="",0,Assumptions!$B$11),$E181),MAX(0,$C181+$C181*Assumptions!$B$8/12-$D181)),""))</f>
        <v/>
      </c>
      <c r="G181" s="16">
        <f>IF($C181="","",IFERROR($C181*Assumptions!$B$8/12,""))</f>
        <v/>
      </c>
      <c r="H181" s="16">
        <f>IF($C181="","",IFERROR(MIN($C181,MAX(0,$D181-$G181)+$F181),""))</f>
        <v/>
      </c>
      <c r="I181" s="16">
        <f>IF($C181="","",IFERROR(MAX(0,$C181-$H181),""))</f>
        <v/>
      </c>
      <c r="J181" s="16">
        <f>IF($C181="","",IFERROR($D181+$F181,""))</f>
        <v/>
      </c>
      <c r="K181" s="23" t="n"/>
      <c r="L181" s="24" t="n"/>
    </row>
    <row r="182">
      <c r="A182" s="28">
        <f>IFERROR(IF(OR(Assumptions!$B$3="",Assumptions!$B$9="",ROW()-4&gt;Assumptions!$B$9,AND(ROW()&gt;5,IFERROR($I181,0)&lt;=0)),"",ROW()-4),"")</f>
        <v/>
      </c>
      <c r="B182" s="26">
        <f>IF($A182="","",IFERROR(EDATE(Assumptions!$B$10,$A182-1),""))</f>
        <v/>
      </c>
      <c r="C182" s="7">
        <f>IF($A182="","",IF($A182=1,Assumptions!$B$7,IFERROR($I181,"")))</f>
        <v/>
      </c>
      <c r="D182" s="7">
        <f>IF($C182="","",IFERROR(MIN(Assumptions!$B$13,$C182+$C182*Assumptions!$B$8/12),""))</f>
        <v/>
      </c>
      <c r="E182" s="19" t="n"/>
      <c r="F182" s="7">
        <f>IF($C182="","",IFERROR(MIN(IF($E182="",IF(Assumptions!$B$11="",0,Assumptions!$B$11),$E182),MAX(0,$C182+$C182*Assumptions!$B$8/12-$D182)),""))</f>
        <v/>
      </c>
      <c r="G182" s="7">
        <f>IF($C182="","",IFERROR($C182*Assumptions!$B$8/12,""))</f>
        <v/>
      </c>
      <c r="H182" s="7">
        <f>IF($C182="","",IFERROR(MIN($C182,MAX(0,$D182-$G182)+$F182),""))</f>
        <v/>
      </c>
      <c r="I182" s="7">
        <f>IF($C182="","",IFERROR(MAX(0,$C182-$H182),""))</f>
        <v/>
      </c>
      <c r="J182" s="7">
        <f>IF($C182="","",IFERROR($D182+$F182,""))</f>
        <v/>
      </c>
      <c r="K182" s="23" t="n"/>
      <c r="L182" s="24" t="n"/>
    </row>
    <row r="183">
      <c r="A183" s="27">
        <f>IFERROR(IF(OR(Assumptions!$B$3="",Assumptions!$B$9="",ROW()-4&gt;Assumptions!$B$9,AND(ROW()&gt;5,IFERROR($I182,0)&lt;=0)),"",ROW()-4),"")</f>
        <v/>
      </c>
      <c r="B183" s="25">
        <f>IF($A183="","",IFERROR(EDATE(Assumptions!$B$10,$A183-1),""))</f>
        <v/>
      </c>
      <c r="C183" s="16">
        <f>IF($A183="","",IF($A183=1,Assumptions!$B$7,IFERROR($I182,"")))</f>
        <v/>
      </c>
      <c r="D183" s="16">
        <f>IF($C183="","",IFERROR(MIN(Assumptions!$B$13,$C183+$C183*Assumptions!$B$8/12),""))</f>
        <v/>
      </c>
      <c r="E183" s="19" t="n"/>
      <c r="F183" s="16">
        <f>IF($C183="","",IFERROR(MIN(IF($E183="",IF(Assumptions!$B$11="",0,Assumptions!$B$11),$E183),MAX(0,$C183+$C183*Assumptions!$B$8/12-$D183)),""))</f>
        <v/>
      </c>
      <c r="G183" s="16">
        <f>IF($C183="","",IFERROR($C183*Assumptions!$B$8/12,""))</f>
        <v/>
      </c>
      <c r="H183" s="16">
        <f>IF($C183="","",IFERROR(MIN($C183,MAX(0,$D183-$G183)+$F183),""))</f>
        <v/>
      </c>
      <c r="I183" s="16">
        <f>IF($C183="","",IFERROR(MAX(0,$C183-$H183),""))</f>
        <v/>
      </c>
      <c r="J183" s="16">
        <f>IF($C183="","",IFERROR($D183+$F183,""))</f>
        <v/>
      </c>
      <c r="K183" s="23" t="n"/>
      <c r="L183" s="24" t="n"/>
    </row>
    <row r="184">
      <c r="A184" s="28">
        <f>IFERROR(IF(OR(Assumptions!$B$3="",Assumptions!$B$9="",ROW()-4&gt;Assumptions!$B$9,AND(ROW()&gt;5,IFERROR($I183,0)&lt;=0)),"",ROW()-4),"")</f>
        <v/>
      </c>
      <c r="B184" s="26">
        <f>IF($A184="","",IFERROR(EDATE(Assumptions!$B$10,$A184-1),""))</f>
        <v/>
      </c>
      <c r="C184" s="7">
        <f>IF($A184="","",IF($A184=1,Assumptions!$B$7,IFERROR($I183,"")))</f>
        <v/>
      </c>
      <c r="D184" s="7">
        <f>IF($C184="","",IFERROR(MIN(Assumptions!$B$13,$C184+$C184*Assumptions!$B$8/12),""))</f>
        <v/>
      </c>
      <c r="E184" s="19" t="n"/>
      <c r="F184" s="7">
        <f>IF($C184="","",IFERROR(MIN(IF($E184="",IF(Assumptions!$B$11="",0,Assumptions!$B$11),$E184),MAX(0,$C184+$C184*Assumptions!$B$8/12-$D184)),""))</f>
        <v/>
      </c>
      <c r="G184" s="7">
        <f>IF($C184="","",IFERROR($C184*Assumptions!$B$8/12,""))</f>
        <v/>
      </c>
      <c r="H184" s="7">
        <f>IF($C184="","",IFERROR(MIN($C184,MAX(0,$D184-$G184)+$F184),""))</f>
        <v/>
      </c>
      <c r="I184" s="7">
        <f>IF($C184="","",IFERROR(MAX(0,$C184-$H184),""))</f>
        <v/>
      </c>
      <c r="J184" s="7">
        <f>IF($C184="","",IFERROR($D184+$F184,""))</f>
        <v/>
      </c>
      <c r="K184" s="23" t="n"/>
      <c r="L184" s="24" t="n"/>
    </row>
    <row r="185">
      <c r="A185" s="27">
        <f>IFERROR(IF(OR(Assumptions!$B$3="",Assumptions!$B$9="",ROW()-4&gt;Assumptions!$B$9,AND(ROW()&gt;5,IFERROR($I184,0)&lt;=0)),"",ROW()-4),"")</f>
        <v/>
      </c>
      <c r="B185" s="25">
        <f>IF($A185="","",IFERROR(EDATE(Assumptions!$B$10,$A185-1),""))</f>
        <v/>
      </c>
      <c r="C185" s="16">
        <f>IF($A185="","",IF($A185=1,Assumptions!$B$7,IFERROR($I184,"")))</f>
        <v/>
      </c>
      <c r="D185" s="16">
        <f>IF($C185="","",IFERROR(MIN(Assumptions!$B$13,$C185+$C185*Assumptions!$B$8/12),""))</f>
        <v/>
      </c>
      <c r="E185" s="19" t="n"/>
      <c r="F185" s="16">
        <f>IF($C185="","",IFERROR(MIN(IF($E185="",IF(Assumptions!$B$11="",0,Assumptions!$B$11),$E185),MAX(0,$C185+$C185*Assumptions!$B$8/12-$D185)),""))</f>
        <v/>
      </c>
      <c r="G185" s="16">
        <f>IF($C185="","",IFERROR($C185*Assumptions!$B$8/12,""))</f>
        <v/>
      </c>
      <c r="H185" s="16">
        <f>IF($C185="","",IFERROR(MIN($C185,MAX(0,$D185-$G185)+$F185),""))</f>
        <v/>
      </c>
      <c r="I185" s="16">
        <f>IF($C185="","",IFERROR(MAX(0,$C185-$H185),""))</f>
        <v/>
      </c>
      <c r="J185" s="16">
        <f>IF($C185="","",IFERROR($D185+$F185,""))</f>
        <v/>
      </c>
      <c r="K185" s="23" t="n"/>
      <c r="L185" s="24" t="n"/>
    </row>
    <row r="186">
      <c r="A186" s="28">
        <f>IFERROR(IF(OR(Assumptions!$B$3="",Assumptions!$B$9="",ROW()-4&gt;Assumptions!$B$9,AND(ROW()&gt;5,IFERROR($I185,0)&lt;=0)),"",ROW()-4),"")</f>
        <v/>
      </c>
      <c r="B186" s="26">
        <f>IF($A186="","",IFERROR(EDATE(Assumptions!$B$10,$A186-1),""))</f>
        <v/>
      </c>
      <c r="C186" s="7">
        <f>IF($A186="","",IF($A186=1,Assumptions!$B$7,IFERROR($I185,"")))</f>
        <v/>
      </c>
      <c r="D186" s="7">
        <f>IF($C186="","",IFERROR(MIN(Assumptions!$B$13,$C186+$C186*Assumptions!$B$8/12),""))</f>
        <v/>
      </c>
      <c r="E186" s="19" t="n"/>
      <c r="F186" s="7">
        <f>IF($C186="","",IFERROR(MIN(IF($E186="",IF(Assumptions!$B$11="",0,Assumptions!$B$11),$E186),MAX(0,$C186+$C186*Assumptions!$B$8/12-$D186)),""))</f>
        <v/>
      </c>
      <c r="G186" s="7">
        <f>IF($C186="","",IFERROR($C186*Assumptions!$B$8/12,""))</f>
        <v/>
      </c>
      <c r="H186" s="7">
        <f>IF($C186="","",IFERROR(MIN($C186,MAX(0,$D186-$G186)+$F186),""))</f>
        <v/>
      </c>
      <c r="I186" s="7">
        <f>IF($C186="","",IFERROR(MAX(0,$C186-$H186),""))</f>
        <v/>
      </c>
      <c r="J186" s="7">
        <f>IF($C186="","",IFERROR($D186+$F186,""))</f>
        <v/>
      </c>
      <c r="K186" s="23" t="n"/>
      <c r="L186" s="24" t="n"/>
    </row>
    <row r="187">
      <c r="A187" s="27">
        <f>IFERROR(IF(OR(Assumptions!$B$3="",Assumptions!$B$9="",ROW()-4&gt;Assumptions!$B$9,AND(ROW()&gt;5,IFERROR($I186,0)&lt;=0)),"",ROW()-4),"")</f>
        <v/>
      </c>
      <c r="B187" s="25">
        <f>IF($A187="","",IFERROR(EDATE(Assumptions!$B$10,$A187-1),""))</f>
        <v/>
      </c>
      <c r="C187" s="16">
        <f>IF($A187="","",IF($A187=1,Assumptions!$B$7,IFERROR($I186,"")))</f>
        <v/>
      </c>
      <c r="D187" s="16">
        <f>IF($C187="","",IFERROR(MIN(Assumptions!$B$13,$C187+$C187*Assumptions!$B$8/12),""))</f>
        <v/>
      </c>
      <c r="E187" s="19" t="n"/>
      <c r="F187" s="16">
        <f>IF($C187="","",IFERROR(MIN(IF($E187="",IF(Assumptions!$B$11="",0,Assumptions!$B$11),$E187),MAX(0,$C187+$C187*Assumptions!$B$8/12-$D187)),""))</f>
        <v/>
      </c>
      <c r="G187" s="16">
        <f>IF($C187="","",IFERROR($C187*Assumptions!$B$8/12,""))</f>
        <v/>
      </c>
      <c r="H187" s="16">
        <f>IF($C187="","",IFERROR(MIN($C187,MAX(0,$D187-$G187)+$F187),""))</f>
        <v/>
      </c>
      <c r="I187" s="16">
        <f>IF($C187="","",IFERROR(MAX(0,$C187-$H187),""))</f>
        <v/>
      </c>
      <c r="J187" s="16">
        <f>IF($C187="","",IFERROR($D187+$F187,""))</f>
        <v/>
      </c>
      <c r="K187" s="23" t="n"/>
      <c r="L187" s="24" t="n"/>
    </row>
    <row r="188">
      <c r="A188" s="28">
        <f>IFERROR(IF(OR(Assumptions!$B$3="",Assumptions!$B$9="",ROW()-4&gt;Assumptions!$B$9,AND(ROW()&gt;5,IFERROR($I187,0)&lt;=0)),"",ROW()-4),"")</f>
        <v/>
      </c>
      <c r="B188" s="26">
        <f>IF($A188="","",IFERROR(EDATE(Assumptions!$B$10,$A188-1),""))</f>
        <v/>
      </c>
      <c r="C188" s="7">
        <f>IF($A188="","",IF($A188=1,Assumptions!$B$7,IFERROR($I187,"")))</f>
        <v/>
      </c>
      <c r="D188" s="7">
        <f>IF($C188="","",IFERROR(MIN(Assumptions!$B$13,$C188+$C188*Assumptions!$B$8/12),""))</f>
        <v/>
      </c>
      <c r="E188" s="19" t="n"/>
      <c r="F188" s="7">
        <f>IF($C188="","",IFERROR(MIN(IF($E188="",IF(Assumptions!$B$11="",0,Assumptions!$B$11),$E188),MAX(0,$C188+$C188*Assumptions!$B$8/12-$D188)),""))</f>
        <v/>
      </c>
      <c r="G188" s="7">
        <f>IF($C188="","",IFERROR($C188*Assumptions!$B$8/12,""))</f>
        <v/>
      </c>
      <c r="H188" s="7">
        <f>IF($C188="","",IFERROR(MIN($C188,MAX(0,$D188-$G188)+$F188),""))</f>
        <v/>
      </c>
      <c r="I188" s="7">
        <f>IF($C188="","",IFERROR(MAX(0,$C188-$H188),""))</f>
        <v/>
      </c>
      <c r="J188" s="7">
        <f>IF($C188="","",IFERROR($D188+$F188,""))</f>
        <v/>
      </c>
      <c r="K188" s="23" t="n"/>
      <c r="L188" s="24" t="n"/>
    </row>
    <row r="189">
      <c r="A189" s="27">
        <f>IFERROR(IF(OR(Assumptions!$B$3="",Assumptions!$B$9="",ROW()-4&gt;Assumptions!$B$9,AND(ROW()&gt;5,IFERROR($I188,0)&lt;=0)),"",ROW()-4),"")</f>
        <v/>
      </c>
      <c r="B189" s="25">
        <f>IF($A189="","",IFERROR(EDATE(Assumptions!$B$10,$A189-1),""))</f>
        <v/>
      </c>
      <c r="C189" s="16">
        <f>IF($A189="","",IF($A189=1,Assumptions!$B$7,IFERROR($I188,"")))</f>
        <v/>
      </c>
      <c r="D189" s="16">
        <f>IF($C189="","",IFERROR(MIN(Assumptions!$B$13,$C189+$C189*Assumptions!$B$8/12),""))</f>
        <v/>
      </c>
      <c r="E189" s="19" t="n"/>
      <c r="F189" s="16">
        <f>IF($C189="","",IFERROR(MIN(IF($E189="",IF(Assumptions!$B$11="",0,Assumptions!$B$11),$E189),MAX(0,$C189+$C189*Assumptions!$B$8/12-$D189)),""))</f>
        <v/>
      </c>
      <c r="G189" s="16">
        <f>IF($C189="","",IFERROR($C189*Assumptions!$B$8/12,""))</f>
        <v/>
      </c>
      <c r="H189" s="16">
        <f>IF($C189="","",IFERROR(MIN($C189,MAX(0,$D189-$G189)+$F189),""))</f>
        <v/>
      </c>
      <c r="I189" s="16">
        <f>IF($C189="","",IFERROR(MAX(0,$C189-$H189),""))</f>
        <v/>
      </c>
      <c r="J189" s="16">
        <f>IF($C189="","",IFERROR($D189+$F189,""))</f>
        <v/>
      </c>
      <c r="K189" s="23" t="n"/>
      <c r="L189" s="24" t="n"/>
    </row>
    <row r="190">
      <c r="A190" s="28">
        <f>IFERROR(IF(OR(Assumptions!$B$3="",Assumptions!$B$9="",ROW()-4&gt;Assumptions!$B$9,AND(ROW()&gt;5,IFERROR($I189,0)&lt;=0)),"",ROW()-4),"")</f>
        <v/>
      </c>
      <c r="B190" s="26">
        <f>IF($A190="","",IFERROR(EDATE(Assumptions!$B$10,$A190-1),""))</f>
        <v/>
      </c>
      <c r="C190" s="7">
        <f>IF($A190="","",IF($A190=1,Assumptions!$B$7,IFERROR($I189,"")))</f>
        <v/>
      </c>
      <c r="D190" s="7">
        <f>IF($C190="","",IFERROR(MIN(Assumptions!$B$13,$C190+$C190*Assumptions!$B$8/12),""))</f>
        <v/>
      </c>
      <c r="E190" s="19" t="n"/>
      <c r="F190" s="7">
        <f>IF($C190="","",IFERROR(MIN(IF($E190="",IF(Assumptions!$B$11="",0,Assumptions!$B$11),$E190),MAX(0,$C190+$C190*Assumptions!$B$8/12-$D190)),""))</f>
        <v/>
      </c>
      <c r="G190" s="7">
        <f>IF($C190="","",IFERROR($C190*Assumptions!$B$8/12,""))</f>
        <v/>
      </c>
      <c r="H190" s="7">
        <f>IF($C190="","",IFERROR(MIN($C190,MAX(0,$D190-$G190)+$F190),""))</f>
        <v/>
      </c>
      <c r="I190" s="7">
        <f>IF($C190="","",IFERROR(MAX(0,$C190-$H190),""))</f>
        <v/>
      </c>
      <c r="J190" s="7">
        <f>IF($C190="","",IFERROR($D190+$F190,""))</f>
        <v/>
      </c>
      <c r="K190" s="23" t="n"/>
      <c r="L190" s="24" t="n"/>
    </row>
    <row r="191">
      <c r="A191" s="27">
        <f>IFERROR(IF(OR(Assumptions!$B$3="",Assumptions!$B$9="",ROW()-4&gt;Assumptions!$B$9,AND(ROW()&gt;5,IFERROR($I190,0)&lt;=0)),"",ROW()-4),"")</f>
        <v/>
      </c>
      <c r="B191" s="25">
        <f>IF($A191="","",IFERROR(EDATE(Assumptions!$B$10,$A191-1),""))</f>
        <v/>
      </c>
      <c r="C191" s="16">
        <f>IF($A191="","",IF($A191=1,Assumptions!$B$7,IFERROR($I190,"")))</f>
        <v/>
      </c>
      <c r="D191" s="16">
        <f>IF($C191="","",IFERROR(MIN(Assumptions!$B$13,$C191+$C191*Assumptions!$B$8/12),""))</f>
        <v/>
      </c>
      <c r="E191" s="19" t="n"/>
      <c r="F191" s="16">
        <f>IF($C191="","",IFERROR(MIN(IF($E191="",IF(Assumptions!$B$11="",0,Assumptions!$B$11),$E191),MAX(0,$C191+$C191*Assumptions!$B$8/12-$D191)),""))</f>
        <v/>
      </c>
      <c r="G191" s="16">
        <f>IF($C191="","",IFERROR($C191*Assumptions!$B$8/12,""))</f>
        <v/>
      </c>
      <c r="H191" s="16">
        <f>IF($C191="","",IFERROR(MIN($C191,MAX(0,$D191-$G191)+$F191),""))</f>
        <v/>
      </c>
      <c r="I191" s="16">
        <f>IF($C191="","",IFERROR(MAX(0,$C191-$H191),""))</f>
        <v/>
      </c>
      <c r="J191" s="16">
        <f>IF($C191="","",IFERROR($D191+$F191,""))</f>
        <v/>
      </c>
      <c r="K191" s="23" t="n"/>
      <c r="L191" s="24" t="n"/>
    </row>
    <row r="192">
      <c r="A192" s="28">
        <f>IFERROR(IF(OR(Assumptions!$B$3="",Assumptions!$B$9="",ROW()-4&gt;Assumptions!$B$9,AND(ROW()&gt;5,IFERROR($I191,0)&lt;=0)),"",ROW()-4),"")</f>
        <v/>
      </c>
      <c r="B192" s="26">
        <f>IF($A192="","",IFERROR(EDATE(Assumptions!$B$10,$A192-1),""))</f>
        <v/>
      </c>
      <c r="C192" s="7">
        <f>IF($A192="","",IF($A192=1,Assumptions!$B$7,IFERROR($I191,"")))</f>
        <v/>
      </c>
      <c r="D192" s="7">
        <f>IF($C192="","",IFERROR(MIN(Assumptions!$B$13,$C192+$C192*Assumptions!$B$8/12),""))</f>
        <v/>
      </c>
      <c r="E192" s="19" t="n"/>
      <c r="F192" s="7">
        <f>IF($C192="","",IFERROR(MIN(IF($E192="",IF(Assumptions!$B$11="",0,Assumptions!$B$11),$E192),MAX(0,$C192+$C192*Assumptions!$B$8/12-$D192)),""))</f>
        <v/>
      </c>
      <c r="G192" s="7">
        <f>IF($C192="","",IFERROR($C192*Assumptions!$B$8/12,""))</f>
        <v/>
      </c>
      <c r="H192" s="7">
        <f>IF($C192="","",IFERROR(MIN($C192,MAX(0,$D192-$G192)+$F192),""))</f>
        <v/>
      </c>
      <c r="I192" s="7">
        <f>IF($C192="","",IFERROR(MAX(0,$C192-$H192),""))</f>
        <v/>
      </c>
      <c r="J192" s="7">
        <f>IF($C192="","",IFERROR($D192+$F192,""))</f>
        <v/>
      </c>
      <c r="K192" s="23" t="n"/>
      <c r="L192" s="24" t="n"/>
    </row>
    <row r="193">
      <c r="A193" s="27">
        <f>IFERROR(IF(OR(Assumptions!$B$3="",Assumptions!$B$9="",ROW()-4&gt;Assumptions!$B$9,AND(ROW()&gt;5,IFERROR($I192,0)&lt;=0)),"",ROW()-4),"")</f>
        <v/>
      </c>
      <c r="B193" s="25">
        <f>IF($A193="","",IFERROR(EDATE(Assumptions!$B$10,$A193-1),""))</f>
        <v/>
      </c>
      <c r="C193" s="16">
        <f>IF($A193="","",IF($A193=1,Assumptions!$B$7,IFERROR($I192,"")))</f>
        <v/>
      </c>
      <c r="D193" s="16">
        <f>IF($C193="","",IFERROR(MIN(Assumptions!$B$13,$C193+$C193*Assumptions!$B$8/12),""))</f>
        <v/>
      </c>
      <c r="E193" s="19" t="n"/>
      <c r="F193" s="16">
        <f>IF($C193="","",IFERROR(MIN(IF($E193="",IF(Assumptions!$B$11="",0,Assumptions!$B$11),$E193),MAX(0,$C193+$C193*Assumptions!$B$8/12-$D193)),""))</f>
        <v/>
      </c>
      <c r="G193" s="16">
        <f>IF($C193="","",IFERROR($C193*Assumptions!$B$8/12,""))</f>
        <v/>
      </c>
      <c r="H193" s="16">
        <f>IF($C193="","",IFERROR(MIN($C193,MAX(0,$D193-$G193)+$F193),""))</f>
        <v/>
      </c>
      <c r="I193" s="16">
        <f>IF($C193="","",IFERROR(MAX(0,$C193-$H193),""))</f>
        <v/>
      </c>
      <c r="J193" s="16">
        <f>IF($C193="","",IFERROR($D193+$F193,""))</f>
        <v/>
      </c>
      <c r="K193" s="23" t="n"/>
      <c r="L193" s="24" t="n"/>
    </row>
    <row r="194">
      <c r="A194" s="28">
        <f>IFERROR(IF(OR(Assumptions!$B$3="",Assumptions!$B$9="",ROW()-4&gt;Assumptions!$B$9,AND(ROW()&gt;5,IFERROR($I193,0)&lt;=0)),"",ROW()-4),"")</f>
        <v/>
      </c>
      <c r="B194" s="26">
        <f>IF($A194="","",IFERROR(EDATE(Assumptions!$B$10,$A194-1),""))</f>
        <v/>
      </c>
      <c r="C194" s="7">
        <f>IF($A194="","",IF($A194=1,Assumptions!$B$7,IFERROR($I193,"")))</f>
        <v/>
      </c>
      <c r="D194" s="7">
        <f>IF($C194="","",IFERROR(MIN(Assumptions!$B$13,$C194+$C194*Assumptions!$B$8/12),""))</f>
        <v/>
      </c>
      <c r="E194" s="19" t="n"/>
      <c r="F194" s="7">
        <f>IF($C194="","",IFERROR(MIN(IF($E194="",IF(Assumptions!$B$11="",0,Assumptions!$B$11),$E194),MAX(0,$C194+$C194*Assumptions!$B$8/12-$D194)),""))</f>
        <v/>
      </c>
      <c r="G194" s="7">
        <f>IF($C194="","",IFERROR($C194*Assumptions!$B$8/12,""))</f>
        <v/>
      </c>
      <c r="H194" s="7">
        <f>IF($C194="","",IFERROR(MIN($C194,MAX(0,$D194-$G194)+$F194),""))</f>
        <v/>
      </c>
      <c r="I194" s="7">
        <f>IF($C194="","",IFERROR(MAX(0,$C194-$H194),""))</f>
        <v/>
      </c>
      <c r="J194" s="7">
        <f>IF($C194="","",IFERROR($D194+$F194,""))</f>
        <v/>
      </c>
      <c r="K194" s="23" t="n"/>
      <c r="L194" s="24" t="n"/>
    </row>
    <row r="195">
      <c r="A195" s="27">
        <f>IFERROR(IF(OR(Assumptions!$B$3="",Assumptions!$B$9="",ROW()-4&gt;Assumptions!$B$9,AND(ROW()&gt;5,IFERROR($I194,0)&lt;=0)),"",ROW()-4),"")</f>
        <v/>
      </c>
      <c r="B195" s="25">
        <f>IF($A195="","",IFERROR(EDATE(Assumptions!$B$10,$A195-1),""))</f>
        <v/>
      </c>
      <c r="C195" s="16">
        <f>IF($A195="","",IF($A195=1,Assumptions!$B$7,IFERROR($I194,"")))</f>
        <v/>
      </c>
      <c r="D195" s="16">
        <f>IF($C195="","",IFERROR(MIN(Assumptions!$B$13,$C195+$C195*Assumptions!$B$8/12),""))</f>
        <v/>
      </c>
      <c r="E195" s="19" t="n"/>
      <c r="F195" s="16">
        <f>IF($C195="","",IFERROR(MIN(IF($E195="",IF(Assumptions!$B$11="",0,Assumptions!$B$11),$E195),MAX(0,$C195+$C195*Assumptions!$B$8/12-$D195)),""))</f>
        <v/>
      </c>
      <c r="G195" s="16">
        <f>IF($C195="","",IFERROR($C195*Assumptions!$B$8/12,""))</f>
        <v/>
      </c>
      <c r="H195" s="16">
        <f>IF($C195="","",IFERROR(MIN($C195,MAX(0,$D195-$G195)+$F195),""))</f>
        <v/>
      </c>
      <c r="I195" s="16">
        <f>IF($C195="","",IFERROR(MAX(0,$C195-$H195),""))</f>
        <v/>
      </c>
      <c r="J195" s="16">
        <f>IF($C195="","",IFERROR($D195+$F195,""))</f>
        <v/>
      </c>
      <c r="K195" s="23" t="n"/>
      <c r="L195" s="24" t="n"/>
    </row>
    <row r="196">
      <c r="A196" s="28">
        <f>IFERROR(IF(OR(Assumptions!$B$3="",Assumptions!$B$9="",ROW()-4&gt;Assumptions!$B$9,AND(ROW()&gt;5,IFERROR($I195,0)&lt;=0)),"",ROW()-4),"")</f>
        <v/>
      </c>
      <c r="B196" s="26">
        <f>IF($A196="","",IFERROR(EDATE(Assumptions!$B$10,$A196-1),""))</f>
        <v/>
      </c>
      <c r="C196" s="7">
        <f>IF($A196="","",IF($A196=1,Assumptions!$B$7,IFERROR($I195,"")))</f>
        <v/>
      </c>
      <c r="D196" s="7">
        <f>IF($C196="","",IFERROR(MIN(Assumptions!$B$13,$C196+$C196*Assumptions!$B$8/12),""))</f>
        <v/>
      </c>
      <c r="E196" s="19" t="n"/>
      <c r="F196" s="7">
        <f>IF($C196="","",IFERROR(MIN(IF($E196="",IF(Assumptions!$B$11="",0,Assumptions!$B$11),$E196),MAX(0,$C196+$C196*Assumptions!$B$8/12-$D196)),""))</f>
        <v/>
      </c>
      <c r="G196" s="7">
        <f>IF($C196="","",IFERROR($C196*Assumptions!$B$8/12,""))</f>
        <v/>
      </c>
      <c r="H196" s="7">
        <f>IF($C196="","",IFERROR(MIN($C196,MAX(0,$D196-$G196)+$F196),""))</f>
        <v/>
      </c>
      <c r="I196" s="7">
        <f>IF($C196="","",IFERROR(MAX(0,$C196-$H196),""))</f>
        <v/>
      </c>
      <c r="J196" s="7">
        <f>IF($C196="","",IFERROR($D196+$F196,""))</f>
        <v/>
      </c>
      <c r="K196" s="23" t="n"/>
      <c r="L196" s="24" t="n"/>
    </row>
    <row r="197">
      <c r="A197" s="27">
        <f>IFERROR(IF(OR(Assumptions!$B$3="",Assumptions!$B$9="",ROW()-4&gt;Assumptions!$B$9,AND(ROW()&gt;5,IFERROR($I196,0)&lt;=0)),"",ROW()-4),"")</f>
        <v/>
      </c>
      <c r="B197" s="25">
        <f>IF($A197="","",IFERROR(EDATE(Assumptions!$B$10,$A197-1),""))</f>
        <v/>
      </c>
      <c r="C197" s="16">
        <f>IF($A197="","",IF($A197=1,Assumptions!$B$7,IFERROR($I196,"")))</f>
        <v/>
      </c>
      <c r="D197" s="16">
        <f>IF($C197="","",IFERROR(MIN(Assumptions!$B$13,$C197+$C197*Assumptions!$B$8/12),""))</f>
        <v/>
      </c>
      <c r="E197" s="19" t="n"/>
      <c r="F197" s="16">
        <f>IF($C197="","",IFERROR(MIN(IF($E197="",IF(Assumptions!$B$11="",0,Assumptions!$B$11),$E197),MAX(0,$C197+$C197*Assumptions!$B$8/12-$D197)),""))</f>
        <v/>
      </c>
      <c r="G197" s="16">
        <f>IF($C197="","",IFERROR($C197*Assumptions!$B$8/12,""))</f>
        <v/>
      </c>
      <c r="H197" s="16">
        <f>IF($C197="","",IFERROR(MIN($C197,MAX(0,$D197-$G197)+$F197),""))</f>
        <v/>
      </c>
      <c r="I197" s="16">
        <f>IF($C197="","",IFERROR(MAX(0,$C197-$H197),""))</f>
        <v/>
      </c>
      <c r="J197" s="16">
        <f>IF($C197="","",IFERROR($D197+$F197,""))</f>
        <v/>
      </c>
      <c r="K197" s="23" t="n"/>
      <c r="L197" s="24" t="n"/>
    </row>
    <row r="198">
      <c r="A198" s="28">
        <f>IFERROR(IF(OR(Assumptions!$B$3="",Assumptions!$B$9="",ROW()-4&gt;Assumptions!$B$9,AND(ROW()&gt;5,IFERROR($I197,0)&lt;=0)),"",ROW()-4),"")</f>
        <v/>
      </c>
      <c r="B198" s="26">
        <f>IF($A198="","",IFERROR(EDATE(Assumptions!$B$10,$A198-1),""))</f>
        <v/>
      </c>
      <c r="C198" s="7">
        <f>IF($A198="","",IF($A198=1,Assumptions!$B$7,IFERROR($I197,"")))</f>
        <v/>
      </c>
      <c r="D198" s="7">
        <f>IF($C198="","",IFERROR(MIN(Assumptions!$B$13,$C198+$C198*Assumptions!$B$8/12),""))</f>
        <v/>
      </c>
      <c r="E198" s="19" t="n"/>
      <c r="F198" s="7">
        <f>IF($C198="","",IFERROR(MIN(IF($E198="",IF(Assumptions!$B$11="",0,Assumptions!$B$11),$E198),MAX(0,$C198+$C198*Assumptions!$B$8/12-$D198)),""))</f>
        <v/>
      </c>
      <c r="G198" s="7">
        <f>IF($C198="","",IFERROR($C198*Assumptions!$B$8/12,""))</f>
        <v/>
      </c>
      <c r="H198" s="7">
        <f>IF($C198="","",IFERROR(MIN($C198,MAX(0,$D198-$G198)+$F198),""))</f>
        <v/>
      </c>
      <c r="I198" s="7">
        <f>IF($C198="","",IFERROR(MAX(0,$C198-$H198),""))</f>
        <v/>
      </c>
      <c r="J198" s="7">
        <f>IF($C198="","",IFERROR($D198+$F198,""))</f>
        <v/>
      </c>
      <c r="K198" s="23" t="n"/>
      <c r="L198" s="24" t="n"/>
    </row>
    <row r="199">
      <c r="A199" s="27">
        <f>IFERROR(IF(OR(Assumptions!$B$3="",Assumptions!$B$9="",ROW()-4&gt;Assumptions!$B$9,AND(ROW()&gt;5,IFERROR($I198,0)&lt;=0)),"",ROW()-4),"")</f>
        <v/>
      </c>
      <c r="B199" s="25">
        <f>IF($A199="","",IFERROR(EDATE(Assumptions!$B$10,$A199-1),""))</f>
        <v/>
      </c>
      <c r="C199" s="16">
        <f>IF($A199="","",IF($A199=1,Assumptions!$B$7,IFERROR($I198,"")))</f>
        <v/>
      </c>
      <c r="D199" s="16">
        <f>IF($C199="","",IFERROR(MIN(Assumptions!$B$13,$C199+$C199*Assumptions!$B$8/12),""))</f>
        <v/>
      </c>
      <c r="E199" s="19" t="n"/>
      <c r="F199" s="16">
        <f>IF($C199="","",IFERROR(MIN(IF($E199="",IF(Assumptions!$B$11="",0,Assumptions!$B$11),$E199),MAX(0,$C199+$C199*Assumptions!$B$8/12-$D199)),""))</f>
        <v/>
      </c>
      <c r="G199" s="16">
        <f>IF($C199="","",IFERROR($C199*Assumptions!$B$8/12,""))</f>
        <v/>
      </c>
      <c r="H199" s="16">
        <f>IF($C199="","",IFERROR(MIN($C199,MAX(0,$D199-$G199)+$F199),""))</f>
        <v/>
      </c>
      <c r="I199" s="16">
        <f>IF($C199="","",IFERROR(MAX(0,$C199-$H199),""))</f>
        <v/>
      </c>
      <c r="J199" s="16">
        <f>IF($C199="","",IFERROR($D199+$F199,""))</f>
        <v/>
      </c>
      <c r="K199" s="23" t="n"/>
      <c r="L199" s="24" t="n"/>
    </row>
    <row r="200">
      <c r="A200" s="28">
        <f>IFERROR(IF(OR(Assumptions!$B$3="",Assumptions!$B$9="",ROW()-4&gt;Assumptions!$B$9,AND(ROW()&gt;5,IFERROR($I199,0)&lt;=0)),"",ROW()-4),"")</f>
        <v/>
      </c>
      <c r="B200" s="26">
        <f>IF($A200="","",IFERROR(EDATE(Assumptions!$B$10,$A200-1),""))</f>
        <v/>
      </c>
      <c r="C200" s="7">
        <f>IF($A200="","",IF($A200=1,Assumptions!$B$7,IFERROR($I199,"")))</f>
        <v/>
      </c>
      <c r="D200" s="7">
        <f>IF($C200="","",IFERROR(MIN(Assumptions!$B$13,$C200+$C200*Assumptions!$B$8/12),""))</f>
        <v/>
      </c>
      <c r="E200" s="19" t="n"/>
      <c r="F200" s="7">
        <f>IF($C200="","",IFERROR(MIN(IF($E200="",IF(Assumptions!$B$11="",0,Assumptions!$B$11),$E200),MAX(0,$C200+$C200*Assumptions!$B$8/12-$D200)),""))</f>
        <v/>
      </c>
      <c r="G200" s="7">
        <f>IF($C200="","",IFERROR($C200*Assumptions!$B$8/12,""))</f>
        <v/>
      </c>
      <c r="H200" s="7">
        <f>IF($C200="","",IFERROR(MIN($C200,MAX(0,$D200-$G200)+$F200),""))</f>
        <v/>
      </c>
      <c r="I200" s="7">
        <f>IF($C200="","",IFERROR(MAX(0,$C200-$H200),""))</f>
        <v/>
      </c>
      <c r="J200" s="7">
        <f>IF($C200="","",IFERROR($D200+$F200,""))</f>
        <v/>
      </c>
      <c r="K200" s="23" t="n"/>
      <c r="L200" s="24" t="n"/>
    </row>
    <row r="201">
      <c r="A201" s="27">
        <f>IFERROR(IF(OR(Assumptions!$B$3="",Assumptions!$B$9="",ROW()-4&gt;Assumptions!$B$9,AND(ROW()&gt;5,IFERROR($I200,0)&lt;=0)),"",ROW()-4),"")</f>
        <v/>
      </c>
      <c r="B201" s="25">
        <f>IF($A201="","",IFERROR(EDATE(Assumptions!$B$10,$A201-1),""))</f>
        <v/>
      </c>
      <c r="C201" s="16">
        <f>IF($A201="","",IF($A201=1,Assumptions!$B$7,IFERROR($I200,"")))</f>
        <v/>
      </c>
      <c r="D201" s="16">
        <f>IF($C201="","",IFERROR(MIN(Assumptions!$B$13,$C201+$C201*Assumptions!$B$8/12),""))</f>
        <v/>
      </c>
      <c r="E201" s="19" t="n"/>
      <c r="F201" s="16">
        <f>IF($C201="","",IFERROR(MIN(IF($E201="",IF(Assumptions!$B$11="",0,Assumptions!$B$11),$E201),MAX(0,$C201+$C201*Assumptions!$B$8/12-$D201)),""))</f>
        <v/>
      </c>
      <c r="G201" s="16">
        <f>IF($C201="","",IFERROR($C201*Assumptions!$B$8/12,""))</f>
        <v/>
      </c>
      <c r="H201" s="16">
        <f>IF($C201="","",IFERROR(MIN($C201,MAX(0,$D201-$G201)+$F201),""))</f>
        <v/>
      </c>
      <c r="I201" s="16">
        <f>IF($C201="","",IFERROR(MAX(0,$C201-$H201),""))</f>
        <v/>
      </c>
      <c r="J201" s="16">
        <f>IF($C201="","",IFERROR($D201+$F201,""))</f>
        <v/>
      </c>
      <c r="K201" s="23" t="n"/>
      <c r="L201" s="24" t="n"/>
    </row>
    <row r="202">
      <c r="A202" s="28">
        <f>IFERROR(IF(OR(Assumptions!$B$3="",Assumptions!$B$9="",ROW()-4&gt;Assumptions!$B$9,AND(ROW()&gt;5,IFERROR($I201,0)&lt;=0)),"",ROW()-4),"")</f>
        <v/>
      </c>
      <c r="B202" s="26">
        <f>IF($A202="","",IFERROR(EDATE(Assumptions!$B$10,$A202-1),""))</f>
        <v/>
      </c>
      <c r="C202" s="7">
        <f>IF($A202="","",IF($A202=1,Assumptions!$B$7,IFERROR($I201,"")))</f>
        <v/>
      </c>
      <c r="D202" s="7">
        <f>IF($C202="","",IFERROR(MIN(Assumptions!$B$13,$C202+$C202*Assumptions!$B$8/12),""))</f>
        <v/>
      </c>
      <c r="E202" s="19" t="n"/>
      <c r="F202" s="7">
        <f>IF($C202="","",IFERROR(MIN(IF($E202="",IF(Assumptions!$B$11="",0,Assumptions!$B$11),$E202),MAX(0,$C202+$C202*Assumptions!$B$8/12-$D202)),""))</f>
        <v/>
      </c>
      <c r="G202" s="7">
        <f>IF($C202="","",IFERROR($C202*Assumptions!$B$8/12,""))</f>
        <v/>
      </c>
      <c r="H202" s="7">
        <f>IF($C202="","",IFERROR(MIN($C202,MAX(0,$D202-$G202)+$F202),""))</f>
        <v/>
      </c>
      <c r="I202" s="7">
        <f>IF($C202="","",IFERROR(MAX(0,$C202-$H202),""))</f>
        <v/>
      </c>
      <c r="J202" s="7">
        <f>IF($C202="","",IFERROR($D202+$F202,""))</f>
        <v/>
      </c>
      <c r="K202" s="23" t="n"/>
      <c r="L202" s="24" t="n"/>
    </row>
    <row r="203">
      <c r="A203" s="27">
        <f>IFERROR(IF(OR(Assumptions!$B$3="",Assumptions!$B$9="",ROW()-4&gt;Assumptions!$B$9,AND(ROW()&gt;5,IFERROR($I202,0)&lt;=0)),"",ROW()-4),"")</f>
        <v/>
      </c>
      <c r="B203" s="25">
        <f>IF($A203="","",IFERROR(EDATE(Assumptions!$B$10,$A203-1),""))</f>
        <v/>
      </c>
      <c r="C203" s="16">
        <f>IF($A203="","",IF($A203=1,Assumptions!$B$7,IFERROR($I202,"")))</f>
        <v/>
      </c>
      <c r="D203" s="16">
        <f>IF($C203="","",IFERROR(MIN(Assumptions!$B$13,$C203+$C203*Assumptions!$B$8/12),""))</f>
        <v/>
      </c>
      <c r="E203" s="19" t="n"/>
      <c r="F203" s="16">
        <f>IF($C203="","",IFERROR(MIN(IF($E203="",IF(Assumptions!$B$11="",0,Assumptions!$B$11),$E203),MAX(0,$C203+$C203*Assumptions!$B$8/12-$D203)),""))</f>
        <v/>
      </c>
      <c r="G203" s="16">
        <f>IF($C203="","",IFERROR($C203*Assumptions!$B$8/12,""))</f>
        <v/>
      </c>
      <c r="H203" s="16">
        <f>IF($C203="","",IFERROR(MIN($C203,MAX(0,$D203-$G203)+$F203),""))</f>
        <v/>
      </c>
      <c r="I203" s="16">
        <f>IF($C203="","",IFERROR(MAX(0,$C203-$H203),""))</f>
        <v/>
      </c>
      <c r="J203" s="16">
        <f>IF($C203="","",IFERROR($D203+$F203,""))</f>
        <v/>
      </c>
      <c r="K203" s="23" t="n"/>
      <c r="L203" s="24" t="n"/>
    </row>
    <row r="204">
      <c r="A204" s="28">
        <f>IFERROR(IF(OR(Assumptions!$B$3="",Assumptions!$B$9="",ROW()-4&gt;Assumptions!$B$9,AND(ROW()&gt;5,IFERROR($I203,0)&lt;=0)),"",ROW()-4),"")</f>
        <v/>
      </c>
      <c r="B204" s="26">
        <f>IF($A204="","",IFERROR(EDATE(Assumptions!$B$10,$A204-1),""))</f>
        <v/>
      </c>
      <c r="C204" s="7">
        <f>IF($A204="","",IF($A204=1,Assumptions!$B$7,IFERROR($I203,"")))</f>
        <v/>
      </c>
      <c r="D204" s="7">
        <f>IF($C204="","",IFERROR(MIN(Assumptions!$B$13,$C204+$C204*Assumptions!$B$8/12),""))</f>
        <v/>
      </c>
      <c r="E204" s="19" t="n"/>
      <c r="F204" s="7">
        <f>IF($C204="","",IFERROR(MIN(IF($E204="",IF(Assumptions!$B$11="",0,Assumptions!$B$11),$E204),MAX(0,$C204+$C204*Assumptions!$B$8/12-$D204)),""))</f>
        <v/>
      </c>
      <c r="G204" s="7">
        <f>IF($C204="","",IFERROR($C204*Assumptions!$B$8/12,""))</f>
        <v/>
      </c>
      <c r="H204" s="7">
        <f>IF($C204="","",IFERROR(MIN($C204,MAX(0,$D204-$G204)+$F204),""))</f>
        <v/>
      </c>
      <c r="I204" s="7">
        <f>IF($C204="","",IFERROR(MAX(0,$C204-$H204),""))</f>
        <v/>
      </c>
      <c r="J204" s="7">
        <f>IF($C204="","",IFERROR($D204+$F204,""))</f>
        <v/>
      </c>
      <c r="K204" s="23" t="n"/>
      <c r="L204" s="24" t="n"/>
    </row>
    <row r="205">
      <c r="A205" s="27">
        <f>IFERROR(IF(OR(Assumptions!$B$3="",Assumptions!$B$9="",ROW()-4&gt;Assumptions!$B$9,AND(ROW()&gt;5,IFERROR($I204,0)&lt;=0)),"",ROW()-4),"")</f>
        <v/>
      </c>
      <c r="B205" s="25">
        <f>IF($A205="","",IFERROR(EDATE(Assumptions!$B$10,$A205-1),""))</f>
        <v/>
      </c>
      <c r="C205" s="16">
        <f>IF($A205="","",IF($A205=1,Assumptions!$B$7,IFERROR($I204,"")))</f>
        <v/>
      </c>
      <c r="D205" s="16">
        <f>IF($C205="","",IFERROR(MIN(Assumptions!$B$13,$C205+$C205*Assumptions!$B$8/12),""))</f>
        <v/>
      </c>
      <c r="E205" s="19" t="n"/>
      <c r="F205" s="16">
        <f>IF($C205="","",IFERROR(MIN(IF($E205="",IF(Assumptions!$B$11="",0,Assumptions!$B$11),$E205),MAX(0,$C205+$C205*Assumptions!$B$8/12-$D205)),""))</f>
        <v/>
      </c>
      <c r="G205" s="16">
        <f>IF($C205="","",IFERROR($C205*Assumptions!$B$8/12,""))</f>
        <v/>
      </c>
      <c r="H205" s="16">
        <f>IF($C205="","",IFERROR(MIN($C205,MAX(0,$D205-$G205)+$F205),""))</f>
        <v/>
      </c>
      <c r="I205" s="16">
        <f>IF($C205="","",IFERROR(MAX(0,$C205-$H205),""))</f>
        <v/>
      </c>
      <c r="J205" s="16">
        <f>IF($C205="","",IFERROR($D205+$F205,""))</f>
        <v/>
      </c>
      <c r="K205" s="23" t="n"/>
      <c r="L205" s="24" t="n"/>
    </row>
    <row r="206">
      <c r="A206" s="28">
        <f>IFERROR(IF(OR(Assumptions!$B$3="",Assumptions!$B$9="",ROW()-4&gt;Assumptions!$B$9,AND(ROW()&gt;5,IFERROR($I205,0)&lt;=0)),"",ROW()-4),"")</f>
        <v/>
      </c>
      <c r="B206" s="26">
        <f>IF($A206="","",IFERROR(EDATE(Assumptions!$B$10,$A206-1),""))</f>
        <v/>
      </c>
      <c r="C206" s="7">
        <f>IF($A206="","",IF($A206=1,Assumptions!$B$7,IFERROR($I205,"")))</f>
        <v/>
      </c>
      <c r="D206" s="7">
        <f>IF($C206="","",IFERROR(MIN(Assumptions!$B$13,$C206+$C206*Assumptions!$B$8/12),""))</f>
        <v/>
      </c>
      <c r="E206" s="19" t="n"/>
      <c r="F206" s="7">
        <f>IF($C206="","",IFERROR(MIN(IF($E206="",IF(Assumptions!$B$11="",0,Assumptions!$B$11),$E206),MAX(0,$C206+$C206*Assumptions!$B$8/12-$D206)),""))</f>
        <v/>
      </c>
      <c r="G206" s="7">
        <f>IF($C206="","",IFERROR($C206*Assumptions!$B$8/12,""))</f>
        <v/>
      </c>
      <c r="H206" s="7">
        <f>IF($C206="","",IFERROR(MIN($C206,MAX(0,$D206-$G206)+$F206),""))</f>
        <v/>
      </c>
      <c r="I206" s="7">
        <f>IF($C206="","",IFERROR(MAX(0,$C206-$H206),""))</f>
        <v/>
      </c>
      <c r="J206" s="7">
        <f>IF($C206="","",IFERROR($D206+$F206,""))</f>
        <v/>
      </c>
      <c r="K206" s="23" t="n"/>
      <c r="L206" s="24" t="n"/>
    </row>
    <row r="207">
      <c r="A207" s="27">
        <f>IFERROR(IF(OR(Assumptions!$B$3="",Assumptions!$B$9="",ROW()-4&gt;Assumptions!$B$9,AND(ROW()&gt;5,IFERROR($I206,0)&lt;=0)),"",ROW()-4),"")</f>
        <v/>
      </c>
      <c r="B207" s="25">
        <f>IF($A207="","",IFERROR(EDATE(Assumptions!$B$10,$A207-1),""))</f>
        <v/>
      </c>
      <c r="C207" s="16">
        <f>IF($A207="","",IF($A207=1,Assumptions!$B$7,IFERROR($I206,"")))</f>
        <v/>
      </c>
      <c r="D207" s="16">
        <f>IF($C207="","",IFERROR(MIN(Assumptions!$B$13,$C207+$C207*Assumptions!$B$8/12),""))</f>
        <v/>
      </c>
      <c r="E207" s="19" t="n"/>
      <c r="F207" s="16">
        <f>IF($C207="","",IFERROR(MIN(IF($E207="",IF(Assumptions!$B$11="",0,Assumptions!$B$11),$E207),MAX(0,$C207+$C207*Assumptions!$B$8/12-$D207)),""))</f>
        <v/>
      </c>
      <c r="G207" s="16">
        <f>IF($C207="","",IFERROR($C207*Assumptions!$B$8/12,""))</f>
        <v/>
      </c>
      <c r="H207" s="16">
        <f>IF($C207="","",IFERROR(MIN($C207,MAX(0,$D207-$G207)+$F207),""))</f>
        <v/>
      </c>
      <c r="I207" s="16">
        <f>IF($C207="","",IFERROR(MAX(0,$C207-$H207),""))</f>
        <v/>
      </c>
      <c r="J207" s="16">
        <f>IF($C207="","",IFERROR($D207+$F207,""))</f>
        <v/>
      </c>
      <c r="K207" s="23" t="n"/>
      <c r="L207" s="24" t="n"/>
    </row>
    <row r="208">
      <c r="A208" s="28">
        <f>IFERROR(IF(OR(Assumptions!$B$3="",Assumptions!$B$9="",ROW()-4&gt;Assumptions!$B$9,AND(ROW()&gt;5,IFERROR($I207,0)&lt;=0)),"",ROW()-4),"")</f>
        <v/>
      </c>
      <c r="B208" s="26">
        <f>IF($A208="","",IFERROR(EDATE(Assumptions!$B$10,$A208-1),""))</f>
        <v/>
      </c>
      <c r="C208" s="7">
        <f>IF($A208="","",IF($A208=1,Assumptions!$B$7,IFERROR($I207,"")))</f>
        <v/>
      </c>
      <c r="D208" s="7">
        <f>IF($C208="","",IFERROR(MIN(Assumptions!$B$13,$C208+$C208*Assumptions!$B$8/12),""))</f>
        <v/>
      </c>
      <c r="E208" s="19" t="n"/>
      <c r="F208" s="7">
        <f>IF($C208="","",IFERROR(MIN(IF($E208="",IF(Assumptions!$B$11="",0,Assumptions!$B$11),$E208),MAX(0,$C208+$C208*Assumptions!$B$8/12-$D208)),""))</f>
        <v/>
      </c>
      <c r="G208" s="7">
        <f>IF($C208="","",IFERROR($C208*Assumptions!$B$8/12,""))</f>
        <v/>
      </c>
      <c r="H208" s="7">
        <f>IF($C208="","",IFERROR(MIN($C208,MAX(0,$D208-$G208)+$F208),""))</f>
        <v/>
      </c>
      <c r="I208" s="7">
        <f>IF($C208="","",IFERROR(MAX(0,$C208-$H208),""))</f>
        <v/>
      </c>
      <c r="J208" s="7">
        <f>IF($C208="","",IFERROR($D208+$F208,""))</f>
        <v/>
      </c>
      <c r="K208" s="23" t="n"/>
      <c r="L208" s="24" t="n"/>
    </row>
    <row r="209">
      <c r="A209" s="27">
        <f>IFERROR(IF(OR(Assumptions!$B$3="",Assumptions!$B$9="",ROW()-4&gt;Assumptions!$B$9,AND(ROW()&gt;5,IFERROR($I208,0)&lt;=0)),"",ROW()-4),"")</f>
        <v/>
      </c>
      <c r="B209" s="25">
        <f>IF($A209="","",IFERROR(EDATE(Assumptions!$B$10,$A209-1),""))</f>
        <v/>
      </c>
      <c r="C209" s="16">
        <f>IF($A209="","",IF($A209=1,Assumptions!$B$7,IFERROR($I208,"")))</f>
        <v/>
      </c>
      <c r="D209" s="16">
        <f>IF($C209="","",IFERROR(MIN(Assumptions!$B$13,$C209+$C209*Assumptions!$B$8/12),""))</f>
        <v/>
      </c>
      <c r="E209" s="19" t="n"/>
      <c r="F209" s="16">
        <f>IF($C209="","",IFERROR(MIN(IF($E209="",IF(Assumptions!$B$11="",0,Assumptions!$B$11),$E209),MAX(0,$C209+$C209*Assumptions!$B$8/12-$D209)),""))</f>
        <v/>
      </c>
      <c r="G209" s="16">
        <f>IF($C209="","",IFERROR($C209*Assumptions!$B$8/12,""))</f>
        <v/>
      </c>
      <c r="H209" s="16">
        <f>IF($C209="","",IFERROR(MIN($C209,MAX(0,$D209-$G209)+$F209),""))</f>
        <v/>
      </c>
      <c r="I209" s="16">
        <f>IF($C209="","",IFERROR(MAX(0,$C209-$H209),""))</f>
        <v/>
      </c>
      <c r="J209" s="16">
        <f>IF($C209="","",IFERROR($D209+$F209,""))</f>
        <v/>
      </c>
      <c r="K209" s="23" t="n"/>
      <c r="L209" s="24" t="n"/>
    </row>
    <row r="210">
      <c r="A210" s="28">
        <f>IFERROR(IF(OR(Assumptions!$B$3="",Assumptions!$B$9="",ROW()-4&gt;Assumptions!$B$9,AND(ROW()&gt;5,IFERROR($I209,0)&lt;=0)),"",ROW()-4),"")</f>
        <v/>
      </c>
      <c r="B210" s="26">
        <f>IF($A210="","",IFERROR(EDATE(Assumptions!$B$10,$A210-1),""))</f>
        <v/>
      </c>
      <c r="C210" s="7">
        <f>IF($A210="","",IF($A210=1,Assumptions!$B$7,IFERROR($I209,"")))</f>
        <v/>
      </c>
      <c r="D210" s="7">
        <f>IF($C210="","",IFERROR(MIN(Assumptions!$B$13,$C210+$C210*Assumptions!$B$8/12),""))</f>
        <v/>
      </c>
      <c r="E210" s="19" t="n"/>
      <c r="F210" s="7">
        <f>IF($C210="","",IFERROR(MIN(IF($E210="",IF(Assumptions!$B$11="",0,Assumptions!$B$11),$E210),MAX(0,$C210+$C210*Assumptions!$B$8/12-$D210)),""))</f>
        <v/>
      </c>
      <c r="G210" s="7">
        <f>IF($C210="","",IFERROR($C210*Assumptions!$B$8/12,""))</f>
        <v/>
      </c>
      <c r="H210" s="7">
        <f>IF($C210="","",IFERROR(MIN($C210,MAX(0,$D210-$G210)+$F210),""))</f>
        <v/>
      </c>
      <c r="I210" s="7">
        <f>IF($C210="","",IFERROR(MAX(0,$C210-$H210),""))</f>
        <v/>
      </c>
      <c r="J210" s="7">
        <f>IF($C210="","",IFERROR($D210+$F210,""))</f>
        <v/>
      </c>
      <c r="K210" s="23" t="n"/>
      <c r="L210" s="24" t="n"/>
    </row>
    <row r="211">
      <c r="A211" s="27">
        <f>IFERROR(IF(OR(Assumptions!$B$3="",Assumptions!$B$9="",ROW()-4&gt;Assumptions!$B$9,AND(ROW()&gt;5,IFERROR($I210,0)&lt;=0)),"",ROW()-4),"")</f>
        <v/>
      </c>
      <c r="B211" s="25">
        <f>IF($A211="","",IFERROR(EDATE(Assumptions!$B$10,$A211-1),""))</f>
        <v/>
      </c>
      <c r="C211" s="16">
        <f>IF($A211="","",IF($A211=1,Assumptions!$B$7,IFERROR($I210,"")))</f>
        <v/>
      </c>
      <c r="D211" s="16">
        <f>IF($C211="","",IFERROR(MIN(Assumptions!$B$13,$C211+$C211*Assumptions!$B$8/12),""))</f>
        <v/>
      </c>
      <c r="E211" s="19" t="n"/>
      <c r="F211" s="16">
        <f>IF($C211="","",IFERROR(MIN(IF($E211="",IF(Assumptions!$B$11="",0,Assumptions!$B$11),$E211),MAX(0,$C211+$C211*Assumptions!$B$8/12-$D211)),""))</f>
        <v/>
      </c>
      <c r="G211" s="16">
        <f>IF($C211="","",IFERROR($C211*Assumptions!$B$8/12,""))</f>
        <v/>
      </c>
      <c r="H211" s="16">
        <f>IF($C211="","",IFERROR(MIN($C211,MAX(0,$D211-$G211)+$F211),""))</f>
        <v/>
      </c>
      <c r="I211" s="16">
        <f>IF($C211="","",IFERROR(MAX(0,$C211-$H211),""))</f>
        <v/>
      </c>
      <c r="J211" s="16">
        <f>IF($C211="","",IFERROR($D211+$F211,""))</f>
        <v/>
      </c>
      <c r="K211" s="23" t="n"/>
      <c r="L211" s="24" t="n"/>
    </row>
    <row r="212">
      <c r="A212" s="28">
        <f>IFERROR(IF(OR(Assumptions!$B$3="",Assumptions!$B$9="",ROW()-4&gt;Assumptions!$B$9,AND(ROW()&gt;5,IFERROR($I211,0)&lt;=0)),"",ROW()-4),"")</f>
        <v/>
      </c>
      <c r="B212" s="26">
        <f>IF($A212="","",IFERROR(EDATE(Assumptions!$B$10,$A212-1),""))</f>
        <v/>
      </c>
      <c r="C212" s="7">
        <f>IF($A212="","",IF($A212=1,Assumptions!$B$7,IFERROR($I211,"")))</f>
        <v/>
      </c>
      <c r="D212" s="7">
        <f>IF($C212="","",IFERROR(MIN(Assumptions!$B$13,$C212+$C212*Assumptions!$B$8/12),""))</f>
        <v/>
      </c>
      <c r="E212" s="19" t="n"/>
      <c r="F212" s="7">
        <f>IF($C212="","",IFERROR(MIN(IF($E212="",IF(Assumptions!$B$11="",0,Assumptions!$B$11),$E212),MAX(0,$C212+$C212*Assumptions!$B$8/12-$D212)),""))</f>
        <v/>
      </c>
      <c r="G212" s="7">
        <f>IF($C212="","",IFERROR($C212*Assumptions!$B$8/12,""))</f>
        <v/>
      </c>
      <c r="H212" s="7">
        <f>IF($C212="","",IFERROR(MIN($C212,MAX(0,$D212-$G212)+$F212),""))</f>
        <v/>
      </c>
      <c r="I212" s="7">
        <f>IF($C212="","",IFERROR(MAX(0,$C212-$H212),""))</f>
        <v/>
      </c>
      <c r="J212" s="7">
        <f>IF($C212="","",IFERROR($D212+$F212,""))</f>
        <v/>
      </c>
      <c r="K212" s="23" t="n"/>
      <c r="L212" s="24" t="n"/>
    </row>
    <row r="213">
      <c r="A213" s="27">
        <f>IFERROR(IF(OR(Assumptions!$B$3="",Assumptions!$B$9="",ROW()-4&gt;Assumptions!$B$9,AND(ROW()&gt;5,IFERROR($I212,0)&lt;=0)),"",ROW()-4),"")</f>
        <v/>
      </c>
      <c r="B213" s="25">
        <f>IF($A213="","",IFERROR(EDATE(Assumptions!$B$10,$A213-1),""))</f>
        <v/>
      </c>
      <c r="C213" s="16">
        <f>IF($A213="","",IF($A213=1,Assumptions!$B$7,IFERROR($I212,"")))</f>
        <v/>
      </c>
      <c r="D213" s="16">
        <f>IF($C213="","",IFERROR(MIN(Assumptions!$B$13,$C213+$C213*Assumptions!$B$8/12),""))</f>
        <v/>
      </c>
      <c r="E213" s="19" t="n"/>
      <c r="F213" s="16">
        <f>IF($C213="","",IFERROR(MIN(IF($E213="",IF(Assumptions!$B$11="",0,Assumptions!$B$11),$E213),MAX(0,$C213+$C213*Assumptions!$B$8/12-$D213)),""))</f>
        <v/>
      </c>
      <c r="G213" s="16">
        <f>IF($C213="","",IFERROR($C213*Assumptions!$B$8/12,""))</f>
        <v/>
      </c>
      <c r="H213" s="16">
        <f>IF($C213="","",IFERROR(MIN($C213,MAX(0,$D213-$G213)+$F213),""))</f>
        <v/>
      </c>
      <c r="I213" s="16">
        <f>IF($C213="","",IFERROR(MAX(0,$C213-$H213),""))</f>
        <v/>
      </c>
      <c r="J213" s="16">
        <f>IF($C213="","",IFERROR($D213+$F213,""))</f>
        <v/>
      </c>
      <c r="K213" s="23" t="n"/>
      <c r="L213" s="24" t="n"/>
    </row>
    <row r="214">
      <c r="A214" s="28">
        <f>IFERROR(IF(OR(Assumptions!$B$3="",Assumptions!$B$9="",ROW()-4&gt;Assumptions!$B$9,AND(ROW()&gt;5,IFERROR($I213,0)&lt;=0)),"",ROW()-4),"")</f>
        <v/>
      </c>
      <c r="B214" s="26">
        <f>IF($A214="","",IFERROR(EDATE(Assumptions!$B$10,$A214-1),""))</f>
        <v/>
      </c>
      <c r="C214" s="7">
        <f>IF($A214="","",IF($A214=1,Assumptions!$B$7,IFERROR($I213,"")))</f>
        <v/>
      </c>
      <c r="D214" s="7">
        <f>IF($C214="","",IFERROR(MIN(Assumptions!$B$13,$C214+$C214*Assumptions!$B$8/12),""))</f>
        <v/>
      </c>
      <c r="E214" s="19" t="n"/>
      <c r="F214" s="7">
        <f>IF($C214="","",IFERROR(MIN(IF($E214="",IF(Assumptions!$B$11="",0,Assumptions!$B$11),$E214),MAX(0,$C214+$C214*Assumptions!$B$8/12-$D214)),""))</f>
        <v/>
      </c>
      <c r="G214" s="7">
        <f>IF($C214="","",IFERROR($C214*Assumptions!$B$8/12,""))</f>
        <v/>
      </c>
      <c r="H214" s="7">
        <f>IF($C214="","",IFERROR(MIN($C214,MAX(0,$D214-$G214)+$F214),""))</f>
        <v/>
      </c>
      <c r="I214" s="7">
        <f>IF($C214="","",IFERROR(MAX(0,$C214-$H214),""))</f>
        <v/>
      </c>
      <c r="J214" s="7">
        <f>IF($C214="","",IFERROR($D214+$F214,""))</f>
        <v/>
      </c>
      <c r="K214" s="23" t="n"/>
      <c r="L214" s="24" t="n"/>
    </row>
    <row r="215">
      <c r="A215" s="27">
        <f>IFERROR(IF(OR(Assumptions!$B$3="",Assumptions!$B$9="",ROW()-4&gt;Assumptions!$B$9,AND(ROW()&gt;5,IFERROR($I214,0)&lt;=0)),"",ROW()-4),"")</f>
        <v/>
      </c>
      <c r="B215" s="25">
        <f>IF($A215="","",IFERROR(EDATE(Assumptions!$B$10,$A215-1),""))</f>
        <v/>
      </c>
      <c r="C215" s="16">
        <f>IF($A215="","",IF($A215=1,Assumptions!$B$7,IFERROR($I214,"")))</f>
        <v/>
      </c>
      <c r="D215" s="16">
        <f>IF($C215="","",IFERROR(MIN(Assumptions!$B$13,$C215+$C215*Assumptions!$B$8/12),""))</f>
        <v/>
      </c>
      <c r="E215" s="19" t="n"/>
      <c r="F215" s="16">
        <f>IF($C215="","",IFERROR(MIN(IF($E215="",IF(Assumptions!$B$11="",0,Assumptions!$B$11),$E215),MAX(0,$C215+$C215*Assumptions!$B$8/12-$D215)),""))</f>
        <v/>
      </c>
      <c r="G215" s="16">
        <f>IF($C215="","",IFERROR($C215*Assumptions!$B$8/12,""))</f>
        <v/>
      </c>
      <c r="H215" s="16">
        <f>IF($C215="","",IFERROR(MIN($C215,MAX(0,$D215-$G215)+$F215),""))</f>
        <v/>
      </c>
      <c r="I215" s="16">
        <f>IF($C215="","",IFERROR(MAX(0,$C215-$H215),""))</f>
        <v/>
      </c>
      <c r="J215" s="16">
        <f>IF($C215="","",IFERROR($D215+$F215,""))</f>
        <v/>
      </c>
      <c r="K215" s="23" t="n"/>
      <c r="L215" s="24" t="n"/>
    </row>
    <row r="216">
      <c r="A216" s="28">
        <f>IFERROR(IF(OR(Assumptions!$B$3="",Assumptions!$B$9="",ROW()-4&gt;Assumptions!$B$9,AND(ROW()&gt;5,IFERROR($I215,0)&lt;=0)),"",ROW()-4),"")</f>
        <v/>
      </c>
      <c r="B216" s="26">
        <f>IF($A216="","",IFERROR(EDATE(Assumptions!$B$10,$A216-1),""))</f>
        <v/>
      </c>
      <c r="C216" s="7">
        <f>IF($A216="","",IF($A216=1,Assumptions!$B$7,IFERROR($I215,"")))</f>
        <v/>
      </c>
      <c r="D216" s="7">
        <f>IF($C216="","",IFERROR(MIN(Assumptions!$B$13,$C216+$C216*Assumptions!$B$8/12),""))</f>
        <v/>
      </c>
      <c r="E216" s="19" t="n"/>
      <c r="F216" s="7">
        <f>IF($C216="","",IFERROR(MIN(IF($E216="",IF(Assumptions!$B$11="",0,Assumptions!$B$11),$E216),MAX(0,$C216+$C216*Assumptions!$B$8/12-$D216)),""))</f>
        <v/>
      </c>
      <c r="G216" s="7">
        <f>IF($C216="","",IFERROR($C216*Assumptions!$B$8/12,""))</f>
        <v/>
      </c>
      <c r="H216" s="7">
        <f>IF($C216="","",IFERROR(MIN($C216,MAX(0,$D216-$G216)+$F216),""))</f>
        <v/>
      </c>
      <c r="I216" s="7">
        <f>IF($C216="","",IFERROR(MAX(0,$C216-$H216),""))</f>
        <v/>
      </c>
      <c r="J216" s="7">
        <f>IF($C216="","",IFERROR($D216+$F216,""))</f>
        <v/>
      </c>
      <c r="K216" s="23" t="n"/>
      <c r="L216" s="24" t="n"/>
    </row>
    <row r="217">
      <c r="A217" s="27">
        <f>IFERROR(IF(OR(Assumptions!$B$3="",Assumptions!$B$9="",ROW()-4&gt;Assumptions!$B$9,AND(ROW()&gt;5,IFERROR($I216,0)&lt;=0)),"",ROW()-4),"")</f>
        <v/>
      </c>
      <c r="B217" s="25">
        <f>IF($A217="","",IFERROR(EDATE(Assumptions!$B$10,$A217-1),""))</f>
        <v/>
      </c>
      <c r="C217" s="16">
        <f>IF($A217="","",IF($A217=1,Assumptions!$B$7,IFERROR($I216,"")))</f>
        <v/>
      </c>
      <c r="D217" s="16">
        <f>IF($C217="","",IFERROR(MIN(Assumptions!$B$13,$C217+$C217*Assumptions!$B$8/12),""))</f>
        <v/>
      </c>
      <c r="E217" s="19" t="n"/>
      <c r="F217" s="16">
        <f>IF($C217="","",IFERROR(MIN(IF($E217="",IF(Assumptions!$B$11="",0,Assumptions!$B$11),$E217),MAX(0,$C217+$C217*Assumptions!$B$8/12-$D217)),""))</f>
        <v/>
      </c>
      <c r="G217" s="16">
        <f>IF($C217="","",IFERROR($C217*Assumptions!$B$8/12,""))</f>
        <v/>
      </c>
      <c r="H217" s="16">
        <f>IF($C217="","",IFERROR(MIN($C217,MAX(0,$D217-$G217)+$F217),""))</f>
        <v/>
      </c>
      <c r="I217" s="16">
        <f>IF($C217="","",IFERROR(MAX(0,$C217-$H217),""))</f>
        <v/>
      </c>
      <c r="J217" s="16">
        <f>IF($C217="","",IFERROR($D217+$F217,""))</f>
        <v/>
      </c>
      <c r="K217" s="23" t="n"/>
      <c r="L217" s="24" t="n"/>
    </row>
    <row r="218">
      <c r="A218" s="28">
        <f>IFERROR(IF(OR(Assumptions!$B$3="",Assumptions!$B$9="",ROW()-4&gt;Assumptions!$B$9,AND(ROW()&gt;5,IFERROR($I217,0)&lt;=0)),"",ROW()-4),"")</f>
        <v/>
      </c>
      <c r="B218" s="26">
        <f>IF($A218="","",IFERROR(EDATE(Assumptions!$B$10,$A218-1),""))</f>
        <v/>
      </c>
      <c r="C218" s="7">
        <f>IF($A218="","",IF($A218=1,Assumptions!$B$7,IFERROR($I217,"")))</f>
        <v/>
      </c>
      <c r="D218" s="7">
        <f>IF($C218="","",IFERROR(MIN(Assumptions!$B$13,$C218+$C218*Assumptions!$B$8/12),""))</f>
        <v/>
      </c>
      <c r="E218" s="19" t="n"/>
      <c r="F218" s="7">
        <f>IF($C218="","",IFERROR(MIN(IF($E218="",IF(Assumptions!$B$11="",0,Assumptions!$B$11),$E218),MAX(0,$C218+$C218*Assumptions!$B$8/12-$D218)),""))</f>
        <v/>
      </c>
      <c r="G218" s="7">
        <f>IF($C218="","",IFERROR($C218*Assumptions!$B$8/12,""))</f>
        <v/>
      </c>
      <c r="H218" s="7">
        <f>IF($C218="","",IFERROR(MIN($C218,MAX(0,$D218-$G218)+$F218),""))</f>
        <v/>
      </c>
      <c r="I218" s="7">
        <f>IF($C218="","",IFERROR(MAX(0,$C218-$H218),""))</f>
        <v/>
      </c>
      <c r="J218" s="7">
        <f>IF($C218="","",IFERROR($D218+$F218,""))</f>
        <v/>
      </c>
      <c r="K218" s="23" t="n"/>
      <c r="L218" s="24" t="n"/>
    </row>
    <row r="219">
      <c r="A219" s="27">
        <f>IFERROR(IF(OR(Assumptions!$B$3="",Assumptions!$B$9="",ROW()-4&gt;Assumptions!$B$9,AND(ROW()&gt;5,IFERROR($I218,0)&lt;=0)),"",ROW()-4),"")</f>
        <v/>
      </c>
      <c r="B219" s="25">
        <f>IF($A219="","",IFERROR(EDATE(Assumptions!$B$10,$A219-1),""))</f>
        <v/>
      </c>
      <c r="C219" s="16">
        <f>IF($A219="","",IF($A219=1,Assumptions!$B$7,IFERROR($I218,"")))</f>
        <v/>
      </c>
      <c r="D219" s="16">
        <f>IF($C219="","",IFERROR(MIN(Assumptions!$B$13,$C219+$C219*Assumptions!$B$8/12),""))</f>
        <v/>
      </c>
      <c r="E219" s="19" t="n"/>
      <c r="F219" s="16">
        <f>IF($C219="","",IFERROR(MIN(IF($E219="",IF(Assumptions!$B$11="",0,Assumptions!$B$11),$E219),MAX(0,$C219+$C219*Assumptions!$B$8/12-$D219)),""))</f>
        <v/>
      </c>
      <c r="G219" s="16">
        <f>IF($C219="","",IFERROR($C219*Assumptions!$B$8/12,""))</f>
        <v/>
      </c>
      <c r="H219" s="16">
        <f>IF($C219="","",IFERROR(MIN($C219,MAX(0,$D219-$G219)+$F219),""))</f>
        <v/>
      </c>
      <c r="I219" s="16">
        <f>IF($C219="","",IFERROR(MAX(0,$C219-$H219),""))</f>
        <v/>
      </c>
      <c r="J219" s="16">
        <f>IF($C219="","",IFERROR($D219+$F219,""))</f>
        <v/>
      </c>
      <c r="K219" s="23" t="n"/>
      <c r="L219" s="24" t="n"/>
    </row>
    <row r="220">
      <c r="A220" s="28">
        <f>IFERROR(IF(OR(Assumptions!$B$3="",Assumptions!$B$9="",ROW()-4&gt;Assumptions!$B$9,AND(ROW()&gt;5,IFERROR($I219,0)&lt;=0)),"",ROW()-4),"")</f>
        <v/>
      </c>
      <c r="B220" s="26">
        <f>IF($A220="","",IFERROR(EDATE(Assumptions!$B$10,$A220-1),""))</f>
        <v/>
      </c>
      <c r="C220" s="7">
        <f>IF($A220="","",IF($A220=1,Assumptions!$B$7,IFERROR($I219,"")))</f>
        <v/>
      </c>
      <c r="D220" s="7">
        <f>IF($C220="","",IFERROR(MIN(Assumptions!$B$13,$C220+$C220*Assumptions!$B$8/12),""))</f>
        <v/>
      </c>
      <c r="E220" s="19" t="n"/>
      <c r="F220" s="7">
        <f>IF($C220="","",IFERROR(MIN(IF($E220="",IF(Assumptions!$B$11="",0,Assumptions!$B$11),$E220),MAX(0,$C220+$C220*Assumptions!$B$8/12-$D220)),""))</f>
        <v/>
      </c>
      <c r="G220" s="7">
        <f>IF($C220="","",IFERROR($C220*Assumptions!$B$8/12,""))</f>
        <v/>
      </c>
      <c r="H220" s="7">
        <f>IF($C220="","",IFERROR(MIN($C220,MAX(0,$D220-$G220)+$F220),""))</f>
        <v/>
      </c>
      <c r="I220" s="7">
        <f>IF($C220="","",IFERROR(MAX(0,$C220-$H220),""))</f>
        <v/>
      </c>
      <c r="J220" s="7">
        <f>IF($C220="","",IFERROR($D220+$F220,""))</f>
        <v/>
      </c>
      <c r="K220" s="23" t="n"/>
      <c r="L220" s="24" t="n"/>
    </row>
    <row r="221">
      <c r="A221" s="27">
        <f>IFERROR(IF(OR(Assumptions!$B$3="",Assumptions!$B$9="",ROW()-4&gt;Assumptions!$B$9,AND(ROW()&gt;5,IFERROR($I220,0)&lt;=0)),"",ROW()-4),"")</f>
        <v/>
      </c>
      <c r="B221" s="25">
        <f>IF($A221="","",IFERROR(EDATE(Assumptions!$B$10,$A221-1),""))</f>
        <v/>
      </c>
      <c r="C221" s="16">
        <f>IF($A221="","",IF($A221=1,Assumptions!$B$7,IFERROR($I220,"")))</f>
        <v/>
      </c>
      <c r="D221" s="16">
        <f>IF($C221="","",IFERROR(MIN(Assumptions!$B$13,$C221+$C221*Assumptions!$B$8/12),""))</f>
        <v/>
      </c>
      <c r="E221" s="19" t="n"/>
      <c r="F221" s="16">
        <f>IF($C221="","",IFERROR(MIN(IF($E221="",IF(Assumptions!$B$11="",0,Assumptions!$B$11),$E221),MAX(0,$C221+$C221*Assumptions!$B$8/12-$D221)),""))</f>
        <v/>
      </c>
      <c r="G221" s="16">
        <f>IF($C221="","",IFERROR($C221*Assumptions!$B$8/12,""))</f>
        <v/>
      </c>
      <c r="H221" s="16">
        <f>IF($C221="","",IFERROR(MIN($C221,MAX(0,$D221-$G221)+$F221),""))</f>
        <v/>
      </c>
      <c r="I221" s="16">
        <f>IF($C221="","",IFERROR(MAX(0,$C221-$H221),""))</f>
        <v/>
      </c>
      <c r="J221" s="16">
        <f>IF($C221="","",IFERROR($D221+$F221,""))</f>
        <v/>
      </c>
      <c r="K221" s="23" t="n"/>
      <c r="L221" s="24" t="n"/>
    </row>
    <row r="222">
      <c r="A222" s="28">
        <f>IFERROR(IF(OR(Assumptions!$B$3="",Assumptions!$B$9="",ROW()-4&gt;Assumptions!$B$9,AND(ROW()&gt;5,IFERROR($I221,0)&lt;=0)),"",ROW()-4),"")</f>
        <v/>
      </c>
      <c r="B222" s="26">
        <f>IF($A222="","",IFERROR(EDATE(Assumptions!$B$10,$A222-1),""))</f>
        <v/>
      </c>
      <c r="C222" s="7">
        <f>IF($A222="","",IF($A222=1,Assumptions!$B$7,IFERROR($I221,"")))</f>
        <v/>
      </c>
      <c r="D222" s="7">
        <f>IF($C222="","",IFERROR(MIN(Assumptions!$B$13,$C222+$C222*Assumptions!$B$8/12),""))</f>
        <v/>
      </c>
      <c r="E222" s="19" t="n"/>
      <c r="F222" s="7">
        <f>IF($C222="","",IFERROR(MIN(IF($E222="",IF(Assumptions!$B$11="",0,Assumptions!$B$11),$E222),MAX(0,$C222+$C222*Assumptions!$B$8/12-$D222)),""))</f>
        <v/>
      </c>
      <c r="G222" s="7">
        <f>IF($C222="","",IFERROR($C222*Assumptions!$B$8/12,""))</f>
        <v/>
      </c>
      <c r="H222" s="7">
        <f>IF($C222="","",IFERROR(MIN($C222,MAX(0,$D222-$G222)+$F222),""))</f>
        <v/>
      </c>
      <c r="I222" s="7">
        <f>IF($C222="","",IFERROR(MAX(0,$C222-$H222),""))</f>
        <v/>
      </c>
      <c r="J222" s="7">
        <f>IF($C222="","",IFERROR($D222+$F222,""))</f>
        <v/>
      </c>
      <c r="K222" s="23" t="n"/>
      <c r="L222" s="24" t="n"/>
    </row>
    <row r="223">
      <c r="A223" s="27">
        <f>IFERROR(IF(OR(Assumptions!$B$3="",Assumptions!$B$9="",ROW()-4&gt;Assumptions!$B$9,AND(ROW()&gt;5,IFERROR($I222,0)&lt;=0)),"",ROW()-4),"")</f>
        <v/>
      </c>
      <c r="B223" s="25">
        <f>IF($A223="","",IFERROR(EDATE(Assumptions!$B$10,$A223-1),""))</f>
        <v/>
      </c>
      <c r="C223" s="16">
        <f>IF($A223="","",IF($A223=1,Assumptions!$B$7,IFERROR($I222,"")))</f>
        <v/>
      </c>
      <c r="D223" s="16">
        <f>IF($C223="","",IFERROR(MIN(Assumptions!$B$13,$C223+$C223*Assumptions!$B$8/12),""))</f>
        <v/>
      </c>
      <c r="E223" s="19" t="n"/>
      <c r="F223" s="16">
        <f>IF($C223="","",IFERROR(MIN(IF($E223="",IF(Assumptions!$B$11="",0,Assumptions!$B$11),$E223),MAX(0,$C223+$C223*Assumptions!$B$8/12-$D223)),""))</f>
        <v/>
      </c>
      <c r="G223" s="16">
        <f>IF($C223="","",IFERROR($C223*Assumptions!$B$8/12,""))</f>
        <v/>
      </c>
      <c r="H223" s="16">
        <f>IF($C223="","",IFERROR(MIN($C223,MAX(0,$D223-$G223)+$F223),""))</f>
        <v/>
      </c>
      <c r="I223" s="16">
        <f>IF($C223="","",IFERROR(MAX(0,$C223-$H223),""))</f>
        <v/>
      </c>
      <c r="J223" s="16">
        <f>IF($C223="","",IFERROR($D223+$F223,""))</f>
        <v/>
      </c>
      <c r="K223" s="23" t="n"/>
      <c r="L223" s="24" t="n"/>
    </row>
    <row r="224">
      <c r="A224" s="28">
        <f>IFERROR(IF(OR(Assumptions!$B$3="",Assumptions!$B$9="",ROW()-4&gt;Assumptions!$B$9,AND(ROW()&gt;5,IFERROR($I223,0)&lt;=0)),"",ROW()-4),"")</f>
        <v/>
      </c>
      <c r="B224" s="26">
        <f>IF($A224="","",IFERROR(EDATE(Assumptions!$B$10,$A224-1),""))</f>
        <v/>
      </c>
      <c r="C224" s="7">
        <f>IF($A224="","",IF($A224=1,Assumptions!$B$7,IFERROR($I223,"")))</f>
        <v/>
      </c>
      <c r="D224" s="7">
        <f>IF($C224="","",IFERROR(MIN(Assumptions!$B$13,$C224+$C224*Assumptions!$B$8/12),""))</f>
        <v/>
      </c>
      <c r="E224" s="19" t="n"/>
      <c r="F224" s="7">
        <f>IF($C224="","",IFERROR(MIN(IF($E224="",IF(Assumptions!$B$11="",0,Assumptions!$B$11),$E224),MAX(0,$C224+$C224*Assumptions!$B$8/12-$D224)),""))</f>
        <v/>
      </c>
      <c r="G224" s="7">
        <f>IF($C224="","",IFERROR($C224*Assumptions!$B$8/12,""))</f>
        <v/>
      </c>
      <c r="H224" s="7">
        <f>IF($C224="","",IFERROR(MIN($C224,MAX(0,$D224-$G224)+$F224),""))</f>
        <v/>
      </c>
      <c r="I224" s="7">
        <f>IF($C224="","",IFERROR(MAX(0,$C224-$H224),""))</f>
        <v/>
      </c>
      <c r="J224" s="7">
        <f>IF($C224="","",IFERROR($D224+$F224,""))</f>
        <v/>
      </c>
      <c r="K224" s="23" t="n"/>
      <c r="L224" s="24" t="n"/>
    </row>
    <row r="225">
      <c r="A225" s="27">
        <f>IFERROR(IF(OR(Assumptions!$B$3="",Assumptions!$B$9="",ROW()-4&gt;Assumptions!$B$9,AND(ROW()&gt;5,IFERROR($I224,0)&lt;=0)),"",ROW()-4),"")</f>
        <v/>
      </c>
      <c r="B225" s="25">
        <f>IF($A225="","",IFERROR(EDATE(Assumptions!$B$10,$A225-1),""))</f>
        <v/>
      </c>
      <c r="C225" s="16">
        <f>IF($A225="","",IF($A225=1,Assumptions!$B$7,IFERROR($I224,"")))</f>
        <v/>
      </c>
      <c r="D225" s="16">
        <f>IF($C225="","",IFERROR(MIN(Assumptions!$B$13,$C225+$C225*Assumptions!$B$8/12),""))</f>
        <v/>
      </c>
      <c r="E225" s="19" t="n"/>
      <c r="F225" s="16">
        <f>IF($C225="","",IFERROR(MIN(IF($E225="",IF(Assumptions!$B$11="",0,Assumptions!$B$11),$E225),MAX(0,$C225+$C225*Assumptions!$B$8/12-$D225)),""))</f>
        <v/>
      </c>
      <c r="G225" s="16">
        <f>IF($C225="","",IFERROR($C225*Assumptions!$B$8/12,""))</f>
        <v/>
      </c>
      <c r="H225" s="16">
        <f>IF($C225="","",IFERROR(MIN($C225,MAX(0,$D225-$G225)+$F225),""))</f>
        <v/>
      </c>
      <c r="I225" s="16">
        <f>IF($C225="","",IFERROR(MAX(0,$C225-$H225),""))</f>
        <v/>
      </c>
      <c r="J225" s="16">
        <f>IF($C225="","",IFERROR($D225+$F225,""))</f>
        <v/>
      </c>
      <c r="K225" s="23" t="n"/>
      <c r="L225" s="24" t="n"/>
    </row>
    <row r="226">
      <c r="A226" s="28">
        <f>IFERROR(IF(OR(Assumptions!$B$3="",Assumptions!$B$9="",ROW()-4&gt;Assumptions!$B$9,AND(ROW()&gt;5,IFERROR($I225,0)&lt;=0)),"",ROW()-4),"")</f>
        <v/>
      </c>
      <c r="B226" s="26">
        <f>IF($A226="","",IFERROR(EDATE(Assumptions!$B$10,$A226-1),""))</f>
        <v/>
      </c>
      <c r="C226" s="7">
        <f>IF($A226="","",IF($A226=1,Assumptions!$B$7,IFERROR($I225,"")))</f>
        <v/>
      </c>
      <c r="D226" s="7">
        <f>IF($C226="","",IFERROR(MIN(Assumptions!$B$13,$C226+$C226*Assumptions!$B$8/12),""))</f>
        <v/>
      </c>
      <c r="E226" s="19" t="n"/>
      <c r="F226" s="7">
        <f>IF($C226="","",IFERROR(MIN(IF($E226="",IF(Assumptions!$B$11="",0,Assumptions!$B$11),$E226),MAX(0,$C226+$C226*Assumptions!$B$8/12-$D226)),""))</f>
        <v/>
      </c>
      <c r="G226" s="7">
        <f>IF($C226="","",IFERROR($C226*Assumptions!$B$8/12,""))</f>
        <v/>
      </c>
      <c r="H226" s="7">
        <f>IF($C226="","",IFERROR(MIN($C226,MAX(0,$D226-$G226)+$F226),""))</f>
        <v/>
      </c>
      <c r="I226" s="7">
        <f>IF($C226="","",IFERROR(MAX(0,$C226-$H226),""))</f>
        <v/>
      </c>
      <c r="J226" s="7">
        <f>IF($C226="","",IFERROR($D226+$F226,""))</f>
        <v/>
      </c>
      <c r="K226" s="23" t="n"/>
      <c r="L226" s="24" t="n"/>
    </row>
    <row r="227">
      <c r="A227" s="27">
        <f>IFERROR(IF(OR(Assumptions!$B$3="",Assumptions!$B$9="",ROW()-4&gt;Assumptions!$B$9,AND(ROW()&gt;5,IFERROR($I226,0)&lt;=0)),"",ROW()-4),"")</f>
        <v/>
      </c>
      <c r="B227" s="25">
        <f>IF($A227="","",IFERROR(EDATE(Assumptions!$B$10,$A227-1),""))</f>
        <v/>
      </c>
      <c r="C227" s="16">
        <f>IF($A227="","",IF($A227=1,Assumptions!$B$7,IFERROR($I226,"")))</f>
        <v/>
      </c>
      <c r="D227" s="16">
        <f>IF($C227="","",IFERROR(MIN(Assumptions!$B$13,$C227+$C227*Assumptions!$B$8/12),""))</f>
        <v/>
      </c>
      <c r="E227" s="19" t="n"/>
      <c r="F227" s="16">
        <f>IF($C227="","",IFERROR(MIN(IF($E227="",IF(Assumptions!$B$11="",0,Assumptions!$B$11),$E227),MAX(0,$C227+$C227*Assumptions!$B$8/12-$D227)),""))</f>
        <v/>
      </c>
      <c r="G227" s="16">
        <f>IF($C227="","",IFERROR($C227*Assumptions!$B$8/12,""))</f>
        <v/>
      </c>
      <c r="H227" s="16">
        <f>IF($C227="","",IFERROR(MIN($C227,MAX(0,$D227-$G227)+$F227),""))</f>
        <v/>
      </c>
      <c r="I227" s="16">
        <f>IF($C227="","",IFERROR(MAX(0,$C227-$H227),""))</f>
        <v/>
      </c>
      <c r="J227" s="16">
        <f>IF($C227="","",IFERROR($D227+$F227,""))</f>
        <v/>
      </c>
      <c r="K227" s="23" t="n"/>
      <c r="L227" s="24" t="n"/>
    </row>
    <row r="228">
      <c r="A228" s="28">
        <f>IFERROR(IF(OR(Assumptions!$B$3="",Assumptions!$B$9="",ROW()-4&gt;Assumptions!$B$9,AND(ROW()&gt;5,IFERROR($I227,0)&lt;=0)),"",ROW()-4),"")</f>
        <v/>
      </c>
      <c r="B228" s="26">
        <f>IF($A228="","",IFERROR(EDATE(Assumptions!$B$10,$A228-1),""))</f>
        <v/>
      </c>
      <c r="C228" s="7">
        <f>IF($A228="","",IF($A228=1,Assumptions!$B$7,IFERROR($I227,"")))</f>
        <v/>
      </c>
      <c r="D228" s="7">
        <f>IF($C228="","",IFERROR(MIN(Assumptions!$B$13,$C228+$C228*Assumptions!$B$8/12),""))</f>
        <v/>
      </c>
      <c r="E228" s="19" t="n"/>
      <c r="F228" s="7">
        <f>IF($C228="","",IFERROR(MIN(IF($E228="",IF(Assumptions!$B$11="",0,Assumptions!$B$11),$E228),MAX(0,$C228+$C228*Assumptions!$B$8/12-$D228)),""))</f>
        <v/>
      </c>
      <c r="G228" s="7">
        <f>IF($C228="","",IFERROR($C228*Assumptions!$B$8/12,""))</f>
        <v/>
      </c>
      <c r="H228" s="7">
        <f>IF($C228="","",IFERROR(MIN($C228,MAX(0,$D228-$G228)+$F228),""))</f>
        <v/>
      </c>
      <c r="I228" s="7">
        <f>IF($C228="","",IFERROR(MAX(0,$C228-$H228),""))</f>
        <v/>
      </c>
      <c r="J228" s="7">
        <f>IF($C228="","",IFERROR($D228+$F228,""))</f>
        <v/>
      </c>
      <c r="K228" s="23" t="n"/>
      <c r="L228" s="24" t="n"/>
    </row>
    <row r="229">
      <c r="A229" s="27">
        <f>IFERROR(IF(OR(Assumptions!$B$3="",Assumptions!$B$9="",ROW()-4&gt;Assumptions!$B$9,AND(ROW()&gt;5,IFERROR($I228,0)&lt;=0)),"",ROW()-4),"")</f>
        <v/>
      </c>
      <c r="B229" s="25">
        <f>IF($A229="","",IFERROR(EDATE(Assumptions!$B$10,$A229-1),""))</f>
        <v/>
      </c>
      <c r="C229" s="16">
        <f>IF($A229="","",IF($A229=1,Assumptions!$B$7,IFERROR($I228,"")))</f>
        <v/>
      </c>
      <c r="D229" s="16">
        <f>IF($C229="","",IFERROR(MIN(Assumptions!$B$13,$C229+$C229*Assumptions!$B$8/12),""))</f>
        <v/>
      </c>
      <c r="E229" s="19" t="n"/>
      <c r="F229" s="16">
        <f>IF($C229="","",IFERROR(MIN(IF($E229="",IF(Assumptions!$B$11="",0,Assumptions!$B$11),$E229),MAX(0,$C229+$C229*Assumptions!$B$8/12-$D229)),""))</f>
        <v/>
      </c>
      <c r="G229" s="16">
        <f>IF($C229="","",IFERROR($C229*Assumptions!$B$8/12,""))</f>
        <v/>
      </c>
      <c r="H229" s="16">
        <f>IF($C229="","",IFERROR(MIN($C229,MAX(0,$D229-$G229)+$F229),""))</f>
        <v/>
      </c>
      <c r="I229" s="16">
        <f>IF($C229="","",IFERROR(MAX(0,$C229-$H229),""))</f>
        <v/>
      </c>
      <c r="J229" s="16">
        <f>IF($C229="","",IFERROR($D229+$F229,""))</f>
        <v/>
      </c>
      <c r="K229" s="23" t="n"/>
      <c r="L229" s="24" t="n"/>
    </row>
    <row r="230">
      <c r="A230" s="28">
        <f>IFERROR(IF(OR(Assumptions!$B$3="",Assumptions!$B$9="",ROW()-4&gt;Assumptions!$B$9,AND(ROW()&gt;5,IFERROR($I229,0)&lt;=0)),"",ROW()-4),"")</f>
        <v/>
      </c>
      <c r="B230" s="26">
        <f>IF($A230="","",IFERROR(EDATE(Assumptions!$B$10,$A230-1),""))</f>
        <v/>
      </c>
      <c r="C230" s="7">
        <f>IF($A230="","",IF($A230=1,Assumptions!$B$7,IFERROR($I229,"")))</f>
        <v/>
      </c>
      <c r="D230" s="7">
        <f>IF($C230="","",IFERROR(MIN(Assumptions!$B$13,$C230+$C230*Assumptions!$B$8/12),""))</f>
        <v/>
      </c>
      <c r="E230" s="19" t="n"/>
      <c r="F230" s="7">
        <f>IF($C230="","",IFERROR(MIN(IF($E230="",IF(Assumptions!$B$11="",0,Assumptions!$B$11),$E230),MAX(0,$C230+$C230*Assumptions!$B$8/12-$D230)),""))</f>
        <v/>
      </c>
      <c r="G230" s="7">
        <f>IF($C230="","",IFERROR($C230*Assumptions!$B$8/12,""))</f>
        <v/>
      </c>
      <c r="H230" s="7">
        <f>IF($C230="","",IFERROR(MIN($C230,MAX(0,$D230-$G230)+$F230),""))</f>
        <v/>
      </c>
      <c r="I230" s="7">
        <f>IF($C230="","",IFERROR(MAX(0,$C230-$H230),""))</f>
        <v/>
      </c>
      <c r="J230" s="7">
        <f>IF($C230="","",IFERROR($D230+$F230,""))</f>
        <v/>
      </c>
      <c r="K230" s="23" t="n"/>
      <c r="L230" s="24" t="n"/>
    </row>
    <row r="231">
      <c r="A231" s="27">
        <f>IFERROR(IF(OR(Assumptions!$B$3="",Assumptions!$B$9="",ROW()-4&gt;Assumptions!$B$9,AND(ROW()&gt;5,IFERROR($I230,0)&lt;=0)),"",ROW()-4),"")</f>
        <v/>
      </c>
      <c r="B231" s="25">
        <f>IF($A231="","",IFERROR(EDATE(Assumptions!$B$10,$A231-1),""))</f>
        <v/>
      </c>
      <c r="C231" s="16">
        <f>IF($A231="","",IF($A231=1,Assumptions!$B$7,IFERROR($I230,"")))</f>
        <v/>
      </c>
      <c r="D231" s="16">
        <f>IF($C231="","",IFERROR(MIN(Assumptions!$B$13,$C231+$C231*Assumptions!$B$8/12),""))</f>
        <v/>
      </c>
      <c r="E231" s="19" t="n"/>
      <c r="F231" s="16">
        <f>IF($C231="","",IFERROR(MIN(IF($E231="",IF(Assumptions!$B$11="",0,Assumptions!$B$11),$E231),MAX(0,$C231+$C231*Assumptions!$B$8/12-$D231)),""))</f>
        <v/>
      </c>
      <c r="G231" s="16">
        <f>IF($C231="","",IFERROR($C231*Assumptions!$B$8/12,""))</f>
        <v/>
      </c>
      <c r="H231" s="16">
        <f>IF($C231="","",IFERROR(MIN($C231,MAX(0,$D231-$G231)+$F231),""))</f>
        <v/>
      </c>
      <c r="I231" s="16">
        <f>IF($C231="","",IFERROR(MAX(0,$C231-$H231),""))</f>
        <v/>
      </c>
      <c r="J231" s="16">
        <f>IF($C231="","",IFERROR($D231+$F231,""))</f>
        <v/>
      </c>
      <c r="K231" s="23" t="n"/>
      <c r="L231" s="24" t="n"/>
    </row>
    <row r="232">
      <c r="A232" s="28">
        <f>IFERROR(IF(OR(Assumptions!$B$3="",Assumptions!$B$9="",ROW()-4&gt;Assumptions!$B$9,AND(ROW()&gt;5,IFERROR($I231,0)&lt;=0)),"",ROW()-4),"")</f>
        <v/>
      </c>
      <c r="B232" s="26">
        <f>IF($A232="","",IFERROR(EDATE(Assumptions!$B$10,$A232-1),""))</f>
        <v/>
      </c>
      <c r="C232" s="7">
        <f>IF($A232="","",IF($A232=1,Assumptions!$B$7,IFERROR($I231,"")))</f>
        <v/>
      </c>
      <c r="D232" s="7">
        <f>IF($C232="","",IFERROR(MIN(Assumptions!$B$13,$C232+$C232*Assumptions!$B$8/12),""))</f>
        <v/>
      </c>
      <c r="E232" s="19" t="n"/>
      <c r="F232" s="7">
        <f>IF($C232="","",IFERROR(MIN(IF($E232="",IF(Assumptions!$B$11="",0,Assumptions!$B$11),$E232),MAX(0,$C232+$C232*Assumptions!$B$8/12-$D232)),""))</f>
        <v/>
      </c>
      <c r="G232" s="7">
        <f>IF($C232="","",IFERROR($C232*Assumptions!$B$8/12,""))</f>
        <v/>
      </c>
      <c r="H232" s="7">
        <f>IF($C232="","",IFERROR(MIN($C232,MAX(0,$D232-$G232)+$F232),""))</f>
        <v/>
      </c>
      <c r="I232" s="7">
        <f>IF($C232="","",IFERROR(MAX(0,$C232-$H232),""))</f>
        <v/>
      </c>
      <c r="J232" s="7">
        <f>IF($C232="","",IFERROR($D232+$F232,""))</f>
        <v/>
      </c>
      <c r="K232" s="23" t="n"/>
      <c r="L232" s="24" t="n"/>
    </row>
    <row r="233">
      <c r="A233" s="27">
        <f>IFERROR(IF(OR(Assumptions!$B$3="",Assumptions!$B$9="",ROW()-4&gt;Assumptions!$B$9,AND(ROW()&gt;5,IFERROR($I232,0)&lt;=0)),"",ROW()-4),"")</f>
        <v/>
      </c>
      <c r="B233" s="25">
        <f>IF($A233="","",IFERROR(EDATE(Assumptions!$B$10,$A233-1),""))</f>
        <v/>
      </c>
      <c r="C233" s="16">
        <f>IF($A233="","",IF($A233=1,Assumptions!$B$7,IFERROR($I232,"")))</f>
        <v/>
      </c>
      <c r="D233" s="16">
        <f>IF($C233="","",IFERROR(MIN(Assumptions!$B$13,$C233+$C233*Assumptions!$B$8/12),""))</f>
        <v/>
      </c>
      <c r="E233" s="19" t="n"/>
      <c r="F233" s="16">
        <f>IF($C233="","",IFERROR(MIN(IF($E233="",IF(Assumptions!$B$11="",0,Assumptions!$B$11),$E233),MAX(0,$C233+$C233*Assumptions!$B$8/12-$D233)),""))</f>
        <v/>
      </c>
      <c r="G233" s="16">
        <f>IF($C233="","",IFERROR($C233*Assumptions!$B$8/12,""))</f>
        <v/>
      </c>
      <c r="H233" s="16">
        <f>IF($C233="","",IFERROR(MIN($C233,MAX(0,$D233-$G233)+$F233),""))</f>
        <v/>
      </c>
      <c r="I233" s="16">
        <f>IF($C233="","",IFERROR(MAX(0,$C233-$H233),""))</f>
        <v/>
      </c>
      <c r="J233" s="16">
        <f>IF($C233="","",IFERROR($D233+$F233,""))</f>
        <v/>
      </c>
      <c r="K233" s="23" t="n"/>
      <c r="L233" s="24" t="n"/>
    </row>
    <row r="234">
      <c r="A234" s="28">
        <f>IFERROR(IF(OR(Assumptions!$B$3="",Assumptions!$B$9="",ROW()-4&gt;Assumptions!$B$9,AND(ROW()&gt;5,IFERROR($I233,0)&lt;=0)),"",ROW()-4),"")</f>
        <v/>
      </c>
      <c r="B234" s="26">
        <f>IF($A234="","",IFERROR(EDATE(Assumptions!$B$10,$A234-1),""))</f>
        <v/>
      </c>
      <c r="C234" s="7">
        <f>IF($A234="","",IF($A234=1,Assumptions!$B$7,IFERROR($I233,"")))</f>
        <v/>
      </c>
      <c r="D234" s="7">
        <f>IF($C234="","",IFERROR(MIN(Assumptions!$B$13,$C234+$C234*Assumptions!$B$8/12),""))</f>
        <v/>
      </c>
      <c r="E234" s="19" t="n"/>
      <c r="F234" s="7">
        <f>IF($C234="","",IFERROR(MIN(IF($E234="",IF(Assumptions!$B$11="",0,Assumptions!$B$11),$E234),MAX(0,$C234+$C234*Assumptions!$B$8/12-$D234)),""))</f>
        <v/>
      </c>
      <c r="G234" s="7">
        <f>IF($C234="","",IFERROR($C234*Assumptions!$B$8/12,""))</f>
        <v/>
      </c>
      <c r="H234" s="7">
        <f>IF($C234="","",IFERROR(MIN($C234,MAX(0,$D234-$G234)+$F234),""))</f>
        <v/>
      </c>
      <c r="I234" s="7">
        <f>IF($C234="","",IFERROR(MAX(0,$C234-$H234),""))</f>
        <v/>
      </c>
      <c r="J234" s="7">
        <f>IF($C234="","",IFERROR($D234+$F234,""))</f>
        <v/>
      </c>
      <c r="K234" s="23" t="n"/>
      <c r="L234" s="24" t="n"/>
    </row>
    <row r="235">
      <c r="A235" s="27">
        <f>IFERROR(IF(OR(Assumptions!$B$3="",Assumptions!$B$9="",ROW()-4&gt;Assumptions!$B$9,AND(ROW()&gt;5,IFERROR($I234,0)&lt;=0)),"",ROW()-4),"")</f>
        <v/>
      </c>
      <c r="B235" s="25">
        <f>IF($A235="","",IFERROR(EDATE(Assumptions!$B$10,$A235-1),""))</f>
        <v/>
      </c>
      <c r="C235" s="16">
        <f>IF($A235="","",IF($A235=1,Assumptions!$B$7,IFERROR($I234,"")))</f>
        <v/>
      </c>
      <c r="D235" s="16">
        <f>IF($C235="","",IFERROR(MIN(Assumptions!$B$13,$C235+$C235*Assumptions!$B$8/12),""))</f>
        <v/>
      </c>
      <c r="E235" s="19" t="n"/>
      <c r="F235" s="16">
        <f>IF($C235="","",IFERROR(MIN(IF($E235="",IF(Assumptions!$B$11="",0,Assumptions!$B$11),$E235),MAX(0,$C235+$C235*Assumptions!$B$8/12-$D235)),""))</f>
        <v/>
      </c>
      <c r="G235" s="16">
        <f>IF($C235="","",IFERROR($C235*Assumptions!$B$8/12,""))</f>
        <v/>
      </c>
      <c r="H235" s="16">
        <f>IF($C235="","",IFERROR(MIN($C235,MAX(0,$D235-$G235)+$F235),""))</f>
        <v/>
      </c>
      <c r="I235" s="16">
        <f>IF($C235="","",IFERROR(MAX(0,$C235-$H235),""))</f>
        <v/>
      </c>
      <c r="J235" s="16">
        <f>IF($C235="","",IFERROR($D235+$F235,""))</f>
        <v/>
      </c>
      <c r="K235" s="23" t="n"/>
      <c r="L235" s="24" t="n"/>
    </row>
    <row r="236">
      <c r="A236" s="28">
        <f>IFERROR(IF(OR(Assumptions!$B$3="",Assumptions!$B$9="",ROW()-4&gt;Assumptions!$B$9,AND(ROW()&gt;5,IFERROR($I235,0)&lt;=0)),"",ROW()-4),"")</f>
        <v/>
      </c>
      <c r="B236" s="26">
        <f>IF($A236="","",IFERROR(EDATE(Assumptions!$B$10,$A236-1),""))</f>
        <v/>
      </c>
      <c r="C236" s="7">
        <f>IF($A236="","",IF($A236=1,Assumptions!$B$7,IFERROR($I235,"")))</f>
        <v/>
      </c>
      <c r="D236" s="7">
        <f>IF($C236="","",IFERROR(MIN(Assumptions!$B$13,$C236+$C236*Assumptions!$B$8/12),""))</f>
        <v/>
      </c>
      <c r="E236" s="19" t="n"/>
      <c r="F236" s="7">
        <f>IF($C236="","",IFERROR(MIN(IF($E236="",IF(Assumptions!$B$11="",0,Assumptions!$B$11),$E236),MAX(0,$C236+$C236*Assumptions!$B$8/12-$D236)),""))</f>
        <v/>
      </c>
      <c r="G236" s="7">
        <f>IF($C236="","",IFERROR($C236*Assumptions!$B$8/12,""))</f>
        <v/>
      </c>
      <c r="H236" s="7">
        <f>IF($C236="","",IFERROR(MIN($C236,MAX(0,$D236-$G236)+$F236),""))</f>
        <v/>
      </c>
      <c r="I236" s="7">
        <f>IF($C236="","",IFERROR(MAX(0,$C236-$H236),""))</f>
        <v/>
      </c>
      <c r="J236" s="7">
        <f>IF($C236="","",IFERROR($D236+$F236,""))</f>
        <v/>
      </c>
      <c r="K236" s="23" t="n"/>
      <c r="L236" s="24" t="n"/>
    </row>
    <row r="237">
      <c r="A237" s="27">
        <f>IFERROR(IF(OR(Assumptions!$B$3="",Assumptions!$B$9="",ROW()-4&gt;Assumptions!$B$9,AND(ROW()&gt;5,IFERROR($I236,0)&lt;=0)),"",ROW()-4),"")</f>
        <v/>
      </c>
      <c r="B237" s="25">
        <f>IF($A237="","",IFERROR(EDATE(Assumptions!$B$10,$A237-1),""))</f>
        <v/>
      </c>
      <c r="C237" s="16">
        <f>IF($A237="","",IF($A237=1,Assumptions!$B$7,IFERROR($I236,"")))</f>
        <v/>
      </c>
      <c r="D237" s="16">
        <f>IF($C237="","",IFERROR(MIN(Assumptions!$B$13,$C237+$C237*Assumptions!$B$8/12),""))</f>
        <v/>
      </c>
      <c r="E237" s="19" t="n"/>
      <c r="F237" s="16">
        <f>IF($C237="","",IFERROR(MIN(IF($E237="",IF(Assumptions!$B$11="",0,Assumptions!$B$11),$E237),MAX(0,$C237+$C237*Assumptions!$B$8/12-$D237)),""))</f>
        <v/>
      </c>
      <c r="G237" s="16">
        <f>IF($C237="","",IFERROR($C237*Assumptions!$B$8/12,""))</f>
        <v/>
      </c>
      <c r="H237" s="16">
        <f>IF($C237="","",IFERROR(MIN($C237,MAX(0,$D237-$G237)+$F237),""))</f>
        <v/>
      </c>
      <c r="I237" s="16">
        <f>IF($C237="","",IFERROR(MAX(0,$C237-$H237),""))</f>
        <v/>
      </c>
      <c r="J237" s="16">
        <f>IF($C237="","",IFERROR($D237+$F237,""))</f>
        <v/>
      </c>
      <c r="K237" s="23" t="n"/>
      <c r="L237" s="24" t="n"/>
    </row>
    <row r="238">
      <c r="A238" s="28">
        <f>IFERROR(IF(OR(Assumptions!$B$3="",Assumptions!$B$9="",ROW()-4&gt;Assumptions!$B$9,AND(ROW()&gt;5,IFERROR($I237,0)&lt;=0)),"",ROW()-4),"")</f>
        <v/>
      </c>
      <c r="B238" s="26">
        <f>IF($A238="","",IFERROR(EDATE(Assumptions!$B$10,$A238-1),""))</f>
        <v/>
      </c>
      <c r="C238" s="7">
        <f>IF($A238="","",IF($A238=1,Assumptions!$B$7,IFERROR($I237,"")))</f>
        <v/>
      </c>
      <c r="D238" s="7">
        <f>IF($C238="","",IFERROR(MIN(Assumptions!$B$13,$C238+$C238*Assumptions!$B$8/12),""))</f>
        <v/>
      </c>
      <c r="E238" s="19" t="n"/>
      <c r="F238" s="7">
        <f>IF($C238="","",IFERROR(MIN(IF($E238="",IF(Assumptions!$B$11="",0,Assumptions!$B$11),$E238),MAX(0,$C238+$C238*Assumptions!$B$8/12-$D238)),""))</f>
        <v/>
      </c>
      <c r="G238" s="7">
        <f>IF($C238="","",IFERROR($C238*Assumptions!$B$8/12,""))</f>
        <v/>
      </c>
      <c r="H238" s="7">
        <f>IF($C238="","",IFERROR(MIN($C238,MAX(0,$D238-$G238)+$F238),""))</f>
        <v/>
      </c>
      <c r="I238" s="7">
        <f>IF($C238="","",IFERROR(MAX(0,$C238-$H238),""))</f>
        <v/>
      </c>
      <c r="J238" s="7">
        <f>IF($C238="","",IFERROR($D238+$F238,""))</f>
        <v/>
      </c>
      <c r="K238" s="23" t="n"/>
      <c r="L238" s="24" t="n"/>
    </row>
    <row r="239">
      <c r="A239" s="27">
        <f>IFERROR(IF(OR(Assumptions!$B$3="",Assumptions!$B$9="",ROW()-4&gt;Assumptions!$B$9,AND(ROW()&gt;5,IFERROR($I238,0)&lt;=0)),"",ROW()-4),"")</f>
        <v/>
      </c>
      <c r="B239" s="25">
        <f>IF($A239="","",IFERROR(EDATE(Assumptions!$B$10,$A239-1),""))</f>
        <v/>
      </c>
      <c r="C239" s="16">
        <f>IF($A239="","",IF($A239=1,Assumptions!$B$7,IFERROR($I238,"")))</f>
        <v/>
      </c>
      <c r="D239" s="16">
        <f>IF($C239="","",IFERROR(MIN(Assumptions!$B$13,$C239+$C239*Assumptions!$B$8/12),""))</f>
        <v/>
      </c>
      <c r="E239" s="19" t="n"/>
      <c r="F239" s="16">
        <f>IF($C239="","",IFERROR(MIN(IF($E239="",IF(Assumptions!$B$11="",0,Assumptions!$B$11),$E239),MAX(0,$C239+$C239*Assumptions!$B$8/12-$D239)),""))</f>
        <v/>
      </c>
      <c r="G239" s="16">
        <f>IF($C239="","",IFERROR($C239*Assumptions!$B$8/12,""))</f>
        <v/>
      </c>
      <c r="H239" s="16">
        <f>IF($C239="","",IFERROR(MIN($C239,MAX(0,$D239-$G239)+$F239),""))</f>
        <v/>
      </c>
      <c r="I239" s="16">
        <f>IF($C239="","",IFERROR(MAX(0,$C239-$H239),""))</f>
        <v/>
      </c>
      <c r="J239" s="16">
        <f>IF($C239="","",IFERROR($D239+$F239,""))</f>
        <v/>
      </c>
      <c r="K239" s="23" t="n"/>
      <c r="L239" s="24" t="n"/>
    </row>
    <row r="240">
      <c r="A240" s="28">
        <f>IFERROR(IF(OR(Assumptions!$B$3="",Assumptions!$B$9="",ROW()-4&gt;Assumptions!$B$9,AND(ROW()&gt;5,IFERROR($I239,0)&lt;=0)),"",ROW()-4),"")</f>
        <v/>
      </c>
      <c r="B240" s="26">
        <f>IF($A240="","",IFERROR(EDATE(Assumptions!$B$10,$A240-1),""))</f>
        <v/>
      </c>
      <c r="C240" s="7">
        <f>IF($A240="","",IF($A240=1,Assumptions!$B$7,IFERROR($I239,"")))</f>
        <v/>
      </c>
      <c r="D240" s="7">
        <f>IF($C240="","",IFERROR(MIN(Assumptions!$B$13,$C240+$C240*Assumptions!$B$8/12),""))</f>
        <v/>
      </c>
      <c r="E240" s="19" t="n"/>
      <c r="F240" s="7">
        <f>IF($C240="","",IFERROR(MIN(IF($E240="",IF(Assumptions!$B$11="",0,Assumptions!$B$11),$E240),MAX(0,$C240+$C240*Assumptions!$B$8/12-$D240)),""))</f>
        <v/>
      </c>
      <c r="G240" s="7">
        <f>IF($C240="","",IFERROR($C240*Assumptions!$B$8/12,""))</f>
        <v/>
      </c>
      <c r="H240" s="7">
        <f>IF($C240="","",IFERROR(MIN($C240,MAX(0,$D240-$G240)+$F240),""))</f>
        <v/>
      </c>
      <c r="I240" s="7">
        <f>IF($C240="","",IFERROR(MAX(0,$C240-$H240),""))</f>
        <v/>
      </c>
      <c r="J240" s="7">
        <f>IF($C240="","",IFERROR($D240+$F240,""))</f>
        <v/>
      </c>
      <c r="K240" s="23" t="n"/>
      <c r="L240" s="24" t="n"/>
    </row>
    <row r="241">
      <c r="A241" s="27">
        <f>IFERROR(IF(OR(Assumptions!$B$3="",Assumptions!$B$9="",ROW()-4&gt;Assumptions!$B$9,AND(ROW()&gt;5,IFERROR($I240,0)&lt;=0)),"",ROW()-4),"")</f>
        <v/>
      </c>
      <c r="B241" s="25">
        <f>IF($A241="","",IFERROR(EDATE(Assumptions!$B$10,$A241-1),""))</f>
        <v/>
      </c>
      <c r="C241" s="16">
        <f>IF($A241="","",IF($A241=1,Assumptions!$B$7,IFERROR($I240,"")))</f>
        <v/>
      </c>
      <c r="D241" s="16">
        <f>IF($C241="","",IFERROR(MIN(Assumptions!$B$13,$C241+$C241*Assumptions!$B$8/12),""))</f>
        <v/>
      </c>
      <c r="E241" s="19" t="n"/>
      <c r="F241" s="16">
        <f>IF($C241="","",IFERROR(MIN(IF($E241="",IF(Assumptions!$B$11="",0,Assumptions!$B$11),$E241),MAX(0,$C241+$C241*Assumptions!$B$8/12-$D241)),""))</f>
        <v/>
      </c>
      <c r="G241" s="16">
        <f>IF($C241="","",IFERROR($C241*Assumptions!$B$8/12,""))</f>
        <v/>
      </c>
      <c r="H241" s="16">
        <f>IF($C241="","",IFERROR(MIN($C241,MAX(0,$D241-$G241)+$F241),""))</f>
        <v/>
      </c>
      <c r="I241" s="16">
        <f>IF($C241="","",IFERROR(MAX(0,$C241-$H241),""))</f>
        <v/>
      </c>
      <c r="J241" s="16">
        <f>IF($C241="","",IFERROR($D241+$F241,""))</f>
        <v/>
      </c>
      <c r="K241" s="23" t="n"/>
      <c r="L241" s="24" t="n"/>
    </row>
    <row r="242">
      <c r="A242" s="28">
        <f>IFERROR(IF(OR(Assumptions!$B$3="",Assumptions!$B$9="",ROW()-4&gt;Assumptions!$B$9,AND(ROW()&gt;5,IFERROR($I241,0)&lt;=0)),"",ROW()-4),"")</f>
        <v/>
      </c>
      <c r="B242" s="26">
        <f>IF($A242="","",IFERROR(EDATE(Assumptions!$B$10,$A242-1),""))</f>
        <v/>
      </c>
      <c r="C242" s="7">
        <f>IF($A242="","",IF($A242=1,Assumptions!$B$7,IFERROR($I241,"")))</f>
        <v/>
      </c>
      <c r="D242" s="7">
        <f>IF($C242="","",IFERROR(MIN(Assumptions!$B$13,$C242+$C242*Assumptions!$B$8/12),""))</f>
        <v/>
      </c>
      <c r="E242" s="19" t="n"/>
      <c r="F242" s="7">
        <f>IF($C242="","",IFERROR(MIN(IF($E242="",IF(Assumptions!$B$11="",0,Assumptions!$B$11),$E242),MAX(0,$C242+$C242*Assumptions!$B$8/12-$D242)),""))</f>
        <v/>
      </c>
      <c r="G242" s="7">
        <f>IF($C242="","",IFERROR($C242*Assumptions!$B$8/12,""))</f>
        <v/>
      </c>
      <c r="H242" s="7">
        <f>IF($C242="","",IFERROR(MIN($C242,MAX(0,$D242-$G242)+$F242),""))</f>
        <v/>
      </c>
      <c r="I242" s="7">
        <f>IF($C242="","",IFERROR(MAX(0,$C242-$H242),""))</f>
        <v/>
      </c>
      <c r="J242" s="7">
        <f>IF($C242="","",IFERROR($D242+$F242,""))</f>
        <v/>
      </c>
      <c r="K242" s="23" t="n"/>
      <c r="L242" s="24" t="n"/>
    </row>
    <row r="243">
      <c r="A243" s="27">
        <f>IFERROR(IF(OR(Assumptions!$B$3="",Assumptions!$B$9="",ROW()-4&gt;Assumptions!$B$9,AND(ROW()&gt;5,IFERROR($I242,0)&lt;=0)),"",ROW()-4),"")</f>
        <v/>
      </c>
      <c r="B243" s="25">
        <f>IF($A243="","",IFERROR(EDATE(Assumptions!$B$10,$A243-1),""))</f>
        <v/>
      </c>
      <c r="C243" s="16">
        <f>IF($A243="","",IF($A243=1,Assumptions!$B$7,IFERROR($I242,"")))</f>
        <v/>
      </c>
      <c r="D243" s="16">
        <f>IF($C243="","",IFERROR(MIN(Assumptions!$B$13,$C243+$C243*Assumptions!$B$8/12),""))</f>
        <v/>
      </c>
      <c r="E243" s="19" t="n"/>
      <c r="F243" s="16">
        <f>IF($C243="","",IFERROR(MIN(IF($E243="",IF(Assumptions!$B$11="",0,Assumptions!$B$11),$E243),MAX(0,$C243+$C243*Assumptions!$B$8/12-$D243)),""))</f>
        <v/>
      </c>
      <c r="G243" s="16">
        <f>IF($C243="","",IFERROR($C243*Assumptions!$B$8/12,""))</f>
        <v/>
      </c>
      <c r="H243" s="16">
        <f>IF($C243="","",IFERROR(MIN($C243,MAX(0,$D243-$G243)+$F243),""))</f>
        <v/>
      </c>
      <c r="I243" s="16">
        <f>IF($C243="","",IFERROR(MAX(0,$C243-$H243),""))</f>
        <v/>
      </c>
      <c r="J243" s="16">
        <f>IF($C243="","",IFERROR($D243+$F243,""))</f>
        <v/>
      </c>
      <c r="K243" s="23" t="n"/>
      <c r="L243" s="24" t="n"/>
    </row>
    <row r="244">
      <c r="A244" s="28">
        <f>IFERROR(IF(OR(Assumptions!$B$3="",Assumptions!$B$9="",ROW()-4&gt;Assumptions!$B$9,AND(ROW()&gt;5,IFERROR($I243,0)&lt;=0)),"",ROW()-4),"")</f>
        <v/>
      </c>
      <c r="B244" s="26">
        <f>IF($A244="","",IFERROR(EDATE(Assumptions!$B$10,$A244-1),""))</f>
        <v/>
      </c>
      <c r="C244" s="7">
        <f>IF($A244="","",IF($A244=1,Assumptions!$B$7,IFERROR($I243,"")))</f>
        <v/>
      </c>
      <c r="D244" s="7">
        <f>IF($C244="","",IFERROR(MIN(Assumptions!$B$13,$C244+$C244*Assumptions!$B$8/12),""))</f>
        <v/>
      </c>
      <c r="E244" s="19" t="n"/>
      <c r="F244" s="7">
        <f>IF($C244="","",IFERROR(MIN(IF($E244="",IF(Assumptions!$B$11="",0,Assumptions!$B$11),$E244),MAX(0,$C244+$C244*Assumptions!$B$8/12-$D244)),""))</f>
        <v/>
      </c>
      <c r="G244" s="7">
        <f>IF($C244="","",IFERROR($C244*Assumptions!$B$8/12,""))</f>
        <v/>
      </c>
      <c r="H244" s="7">
        <f>IF($C244="","",IFERROR(MIN($C244,MAX(0,$D244-$G244)+$F244),""))</f>
        <v/>
      </c>
      <c r="I244" s="7">
        <f>IF($C244="","",IFERROR(MAX(0,$C244-$H244),""))</f>
        <v/>
      </c>
      <c r="J244" s="7">
        <f>IF($C244="","",IFERROR($D244+$F244,""))</f>
        <v/>
      </c>
      <c r="K244" s="23" t="n"/>
      <c r="L244" s="24" t="n"/>
    </row>
    <row r="245">
      <c r="A245" s="27">
        <f>IFERROR(IF(OR(Assumptions!$B$3="",Assumptions!$B$9="",ROW()-4&gt;Assumptions!$B$9,AND(ROW()&gt;5,IFERROR($I244,0)&lt;=0)),"",ROW()-4),"")</f>
        <v/>
      </c>
      <c r="B245" s="25">
        <f>IF($A245="","",IFERROR(EDATE(Assumptions!$B$10,$A245-1),""))</f>
        <v/>
      </c>
      <c r="C245" s="16">
        <f>IF($A245="","",IF($A245=1,Assumptions!$B$7,IFERROR($I244,"")))</f>
        <v/>
      </c>
      <c r="D245" s="16">
        <f>IF($C245="","",IFERROR(MIN(Assumptions!$B$13,$C245+$C245*Assumptions!$B$8/12),""))</f>
        <v/>
      </c>
      <c r="E245" s="19" t="n"/>
      <c r="F245" s="16">
        <f>IF($C245="","",IFERROR(MIN(IF($E245="",IF(Assumptions!$B$11="",0,Assumptions!$B$11),$E245),MAX(0,$C245+$C245*Assumptions!$B$8/12-$D245)),""))</f>
        <v/>
      </c>
      <c r="G245" s="16">
        <f>IF($C245="","",IFERROR($C245*Assumptions!$B$8/12,""))</f>
        <v/>
      </c>
      <c r="H245" s="16">
        <f>IF($C245="","",IFERROR(MIN($C245,MAX(0,$D245-$G245)+$F245),""))</f>
        <v/>
      </c>
      <c r="I245" s="16">
        <f>IF($C245="","",IFERROR(MAX(0,$C245-$H245),""))</f>
        <v/>
      </c>
      <c r="J245" s="16">
        <f>IF($C245="","",IFERROR($D245+$F245,""))</f>
        <v/>
      </c>
      <c r="K245" s="23" t="n"/>
      <c r="L245" s="24" t="n"/>
    </row>
    <row r="246">
      <c r="A246" s="28">
        <f>IFERROR(IF(OR(Assumptions!$B$3="",Assumptions!$B$9="",ROW()-4&gt;Assumptions!$B$9,AND(ROW()&gt;5,IFERROR($I245,0)&lt;=0)),"",ROW()-4),"")</f>
        <v/>
      </c>
      <c r="B246" s="26">
        <f>IF($A246="","",IFERROR(EDATE(Assumptions!$B$10,$A246-1),""))</f>
        <v/>
      </c>
      <c r="C246" s="7">
        <f>IF($A246="","",IF($A246=1,Assumptions!$B$7,IFERROR($I245,"")))</f>
        <v/>
      </c>
      <c r="D246" s="7">
        <f>IF($C246="","",IFERROR(MIN(Assumptions!$B$13,$C246+$C246*Assumptions!$B$8/12),""))</f>
        <v/>
      </c>
      <c r="E246" s="19" t="n"/>
      <c r="F246" s="7">
        <f>IF($C246="","",IFERROR(MIN(IF($E246="",IF(Assumptions!$B$11="",0,Assumptions!$B$11),$E246),MAX(0,$C246+$C246*Assumptions!$B$8/12-$D246)),""))</f>
        <v/>
      </c>
      <c r="G246" s="7">
        <f>IF($C246="","",IFERROR($C246*Assumptions!$B$8/12,""))</f>
        <v/>
      </c>
      <c r="H246" s="7">
        <f>IF($C246="","",IFERROR(MIN($C246,MAX(0,$D246-$G246)+$F246),""))</f>
        <v/>
      </c>
      <c r="I246" s="7">
        <f>IF($C246="","",IFERROR(MAX(0,$C246-$H246),""))</f>
        <v/>
      </c>
      <c r="J246" s="7">
        <f>IF($C246="","",IFERROR($D246+$F246,""))</f>
        <v/>
      </c>
      <c r="K246" s="23" t="n"/>
      <c r="L246" s="24" t="n"/>
    </row>
    <row r="247">
      <c r="A247" s="27">
        <f>IFERROR(IF(OR(Assumptions!$B$3="",Assumptions!$B$9="",ROW()-4&gt;Assumptions!$B$9,AND(ROW()&gt;5,IFERROR($I246,0)&lt;=0)),"",ROW()-4),"")</f>
        <v/>
      </c>
      <c r="B247" s="25">
        <f>IF($A247="","",IFERROR(EDATE(Assumptions!$B$10,$A247-1),""))</f>
        <v/>
      </c>
      <c r="C247" s="16">
        <f>IF($A247="","",IF($A247=1,Assumptions!$B$7,IFERROR($I246,"")))</f>
        <v/>
      </c>
      <c r="D247" s="16">
        <f>IF($C247="","",IFERROR(MIN(Assumptions!$B$13,$C247+$C247*Assumptions!$B$8/12),""))</f>
        <v/>
      </c>
      <c r="E247" s="19" t="n"/>
      <c r="F247" s="16">
        <f>IF($C247="","",IFERROR(MIN(IF($E247="",IF(Assumptions!$B$11="",0,Assumptions!$B$11),$E247),MAX(0,$C247+$C247*Assumptions!$B$8/12-$D247)),""))</f>
        <v/>
      </c>
      <c r="G247" s="16">
        <f>IF($C247="","",IFERROR($C247*Assumptions!$B$8/12,""))</f>
        <v/>
      </c>
      <c r="H247" s="16">
        <f>IF($C247="","",IFERROR(MIN($C247,MAX(0,$D247-$G247)+$F247),""))</f>
        <v/>
      </c>
      <c r="I247" s="16">
        <f>IF($C247="","",IFERROR(MAX(0,$C247-$H247),""))</f>
        <v/>
      </c>
      <c r="J247" s="16">
        <f>IF($C247="","",IFERROR($D247+$F247,""))</f>
        <v/>
      </c>
      <c r="K247" s="23" t="n"/>
      <c r="L247" s="24" t="n"/>
    </row>
    <row r="248">
      <c r="A248" s="28">
        <f>IFERROR(IF(OR(Assumptions!$B$3="",Assumptions!$B$9="",ROW()-4&gt;Assumptions!$B$9,AND(ROW()&gt;5,IFERROR($I247,0)&lt;=0)),"",ROW()-4),"")</f>
        <v/>
      </c>
      <c r="B248" s="26">
        <f>IF($A248="","",IFERROR(EDATE(Assumptions!$B$10,$A248-1),""))</f>
        <v/>
      </c>
      <c r="C248" s="7">
        <f>IF($A248="","",IF($A248=1,Assumptions!$B$7,IFERROR($I247,"")))</f>
        <v/>
      </c>
      <c r="D248" s="7">
        <f>IF($C248="","",IFERROR(MIN(Assumptions!$B$13,$C248+$C248*Assumptions!$B$8/12),""))</f>
        <v/>
      </c>
      <c r="E248" s="19" t="n"/>
      <c r="F248" s="7">
        <f>IF($C248="","",IFERROR(MIN(IF($E248="",IF(Assumptions!$B$11="",0,Assumptions!$B$11),$E248),MAX(0,$C248+$C248*Assumptions!$B$8/12-$D248)),""))</f>
        <v/>
      </c>
      <c r="G248" s="7">
        <f>IF($C248="","",IFERROR($C248*Assumptions!$B$8/12,""))</f>
        <v/>
      </c>
      <c r="H248" s="7">
        <f>IF($C248="","",IFERROR(MIN($C248,MAX(0,$D248-$G248)+$F248),""))</f>
        <v/>
      </c>
      <c r="I248" s="7">
        <f>IF($C248="","",IFERROR(MAX(0,$C248-$H248),""))</f>
        <v/>
      </c>
      <c r="J248" s="7">
        <f>IF($C248="","",IFERROR($D248+$F248,""))</f>
        <v/>
      </c>
      <c r="K248" s="23" t="n"/>
      <c r="L248" s="24" t="n"/>
    </row>
    <row r="249">
      <c r="A249" s="27">
        <f>IFERROR(IF(OR(Assumptions!$B$3="",Assumptions!$B$9="",ROW()-4&gt;Assumptions!$B$9,AND(ROW()&gt;5,IFERROR($I248,0)&lt;=0)),"",ROW()-4),"")</f>
        <v/>
      </c>
      <c r="B249" s="25">
        <f>IF($A249="","",IFERROR(EDATE(Assumptions!$B$10,$A249-1),""))</f>
        <v/>
      </c>
      <c r="C249" s="16">
        <f>IF($A249="","",IF($A249=1,Assumptions!$B$7,IFERROR($I248,"")))</f>
        <v/>
      </c>
      <c r="D249" s="16">
        <f>IF($C249="","",IFERROR(MIN(Assumptions!$B$13,$C249+$C249*Assumptions!$B$8/12),""))</f>
        <v/>
      </c>
      <c r="E249" s="19" t="n"/>
      <c r="F249" s="16">
        <f>IF($C249="","",IFERROR(MIN(IF($E249="",IF(Assumptions!$B$11="",0,Assumptions!$B$11),$E249),MAX(0,$C249+$C249*Assumptions!$B$8/12-$D249)),""))</f>
        <v/>
      </c>
      <c r="G249" s="16">
        <f>IF($C249="","",IFERROR($C249*Assumptions!$B$8/12,""))</f>
        <v/>
      </c>
      <c r="H249" s="16">
        <f>IF($C249="","",IFERROR(MIN($C249,MAX(0,$D249-$G249)+$F249),""))</f>
        <v/>
      </c>
      <c r="I249" s="16">
        <f>IF($C249="","",IFERROR(MAX(0,$C249-$H249),""))</f>
        <v/>
      </c>
      <c r="J249" s="16">
        <f>IF($C249="","",IFERROR($D249+$F249,""))</f>
        <v/>
      </c>
      <c r="K249" s="23" t="n"/>
      <c r="L249" s="24" t="n"/>
    </row>
    <row r="250">
      <c r="A250" s="28">
        <f>IFERROR(IF(OR(Assumptions!$B$3="",Assumptions!$B$9="",ROW()-4&gt;Assumptions!$B$9,AND(ROW()&gt;5,IFERROR($I249,0)&lt;=0)),"",ROW()-4),"")</f>
        <v/>
      </c>
      <c r="B250" s="26">
        <f>IF($A250="","",IFERROR(EDATE(Assumptions!$B$10,$A250-1),""))</f>
        <v/>
      </c>
      <c r="C250" s="7">
        <f>IF($A250="","",IF($A250=1,Assumptions!$B$7,IFERROR($I249,"")))</f>
        <v/>
      </c>
      <c r="D250" s="7">
        <f>IF($C250="","",IFERROR(MIN(Assumptions!$B$13,$C250+$C250*Assumptions!$B$8/12),""))</f>
        <v/>
      </c>
      <c r="E250" s="19" t="n"/>
      <c r="F250" s="7">
        <f>IF($C250="","",IFERROR(MIN(IF($E250="",IF(Assumptions!$B$11="",0,Assumptions!$B$11),$E250),MAX(0,$C250+$C250*Assumptions!$B$8/12-$D250)),""))</f>
        <v/>
      </c>
      <c r="G250" s="7">
        <f>IF($C250="","",IFERROR($C250*Assumptions!$B$8/12,""))</f>
        <v/>
      </c>
      <c r="H250" s="7">
        <f>IF($C250="","",IFERROR(MIN($C250,MAX(0,$D250-$G250)+$F250),""))</f>
        <v/>
      </c>
      <c r="I250" s="7">
        <f>IF($C250="","",IFERROR(MAX(0,$C250-$H250),""))</f>
        <v/>
      </c>
      <c r="J250" s="7">
        <f>IF($C250="","",IFERROR($D250+$F250,""))</f>
        <v/>
      </c>
      <c r="K250" s="23" t="n"/>
      <c r="L250" s="24" t="n"/>
    </row>
    <row r="251">
      <c r="A251" s="27">
        <f>IFERROR(IF(OR(Assumptions!$B$3="",Assumptions!$B$9="",ROW()-4&gt;Assumptions!$B$9,AND(ROW()&gt;5,IFERROR($I250,0)&lt;=0)),"",ROW()-4),"")</f>
        <v/>
      </c>
      <c r="B251" s="25">
        <f>IF($A251="","",IFERROR(EDATE(Assumptions!$B$10,$A251-1),""))</f>
        <v/>
      </c>
      <c r="C251" s="16">
        <f>IF($A251="","",IF($A251=1,Assumptions!$B$7,IFERROR($I250,"")))</f>
        <v/>
      </c>
      <c r="D251" s="16">
        <f>IF($C251="","",IFERROR(MIN(Assumptions!$B$13,$C251+$C251*Assumptions!$B$8/12),""))</f>
        <v/>
      </c>
      <c r="E251" s="19" t="n"/>
      <c r="F251" s="16">
        <f>IF($C251="","",IFERROR(MIN(IF($E251="",IF(Assumptions!$B$11="",0,Assumptions!$B$11),$E251),MAX(0,$C251+$C251*Assumptions!$B$8/12-$D251)),""))</f>
        <v/>
      </c>
      <c r="G251" s="16">
        <f>IF($C251="","",IFERROR($C251*Assumptions!$B$8/12,""))</f>
        <v/>
      </c>
      <c r="H251" s="16">
        <f>IF($C251="","",IFERROR(MIN($C251,MAX(0,$D251-$G251)+$F251),""))</f>
        <v/>
      </c>
      <c r="I251" s="16">
        <f>IF($C251="","",IFERROR(MAX(0,$C251-$H251),""))</f>
        <v/>
      </c>
      <c r="J251" s="16">
        <f>IF($C251="","",IFERROR($D251+$F251,""))</f>
        <v/>
      </c>
      <c r="K251" s="23" t="n"/>
      <c r="L251" s="24" t="n"/>
    </row>
    <row r="252">
      <c r="A252" s="28">
        <f>IFERROR(IF(OR(Assumptions!$B$3="",Assumptions!$B$9="",ROW()-4&gt;Assumptions!$B$9,AND(ROW()&gt;5,IFERROR($I251,0)&lt;=0)),"",ROW()-4),"")</f>
        <v/>
      </c>
      <c r="B252" s="26">
        <f>IF($A252="","",IFERROR(EDATE(Assumptions!$B$10,$A252-1),""))</f>
        <v/>
      </c>
      <c r="C252" s="7">
        <f>IF($A252="","",IF($A252=1,Assumptions!$B$7,IFERROR($I251,"")))</f>
        <v/>
      </c>
      <c r="D252" s="7">
        <f>IF($C252="","",IFERROR(MIN(Assumptions!$B$13,$C252+$C252*Assumptions!$B$8/12),""))</f>
        <v/>
      </c>
      <c r="E252" s="19" t="n"/>
      <c r="F252" s="7">
        <f>IF($C252="","",IFERROR(MIN(IF($E252="",IF(Assumptions!$B$11="",0,Assumptions!$B$11),$E252),MAX(0,$C252+$C252*Assumptions!$B$8/12-$D252)),""))</f>
        <v/>
      </c>
      <c r="G252" s="7">
        <f>IF($C252="","",IFERROR($C252*Assumptions!$B$8/12,""))</f>
        <v/>
      </c>
      <c r="H252" s="7">
        <f>IF($C252="","",IFERROR(MIN($C252,MAX(0,$D252-$G252)+$F252),""))</f>
        <v/>
      </c>
      <c r="I252" s="7">
        <f>IF($C252="","",IFERROR(MAX(0,$C252-$H252),""))</f>
        <v/>
      </c>
      <c r="J252" s="7">
        <f>IF($C252="","",IFERROR($D252+$F252,""))</f>
        <v/>
      </c>
      <c r="K252" s="23" t="n"/>
      <c r="L252" s="24" t="n"/>
    </row>
    <row r="253">
      <c r="A253" s="27">
        <f>IFERROR(IF(OR(Assumptions!$B$3="",Assumptions!$B$9="",ROW()-4&gt;Assumptions!$B$9,AND(ROW()&gt;5,IFERROR($I252,0)&lt;=0)),"",ROW()-4),"")</f>
        <v/>
      </c>
      <c r="B253" s="25">
        <f>IF($A253="","",IFERROR(EDATE(Assumptions!$B$10,$A253-1),""))</f>
        <v/>
      </c>
      <c r="C253" s="16">
        <f>IF($A253="","",IF($A253=1,Assumptions!$B$7,IFERROR($I252,"")))</f>
        <v/>
      </c>
      <c r="D253" s="16">
        <f>IF($C253="","",IFERROR(MIN(Assumptions!$B$13,$C253+$C253*Assumptions!$B$8/12),""))</f>
        <v/>
      </c>
      <c r="E253" s="19" t="n"/>
      <c r="F253" s="16">
        <f>IF($C253="","",IFERROR(MIN(IF($E253="",IF(Assumptions!$B$11="",0,Assumptions!$B$11),$E253),MAX(0,$C253+$C253*Assumptions!$B$8/12-$D253)),""))</f>
        <v/>
      </c>
      <c r="G253" s="16">
        <f>IF($C253="","",IFERROR($C253*Assumptions!$B$8/12,""))</f>
        <v/>
      </c>
      <c r="H253" s="16">
        <f>IF($C253="","",IFERROR(MIN($C253,MAX(0,$D253-$G253)+$F253),""))</f>
        <v/>
      </c>
      <c r="I253" s="16">
        <f>IF($C253="","",IFERROR(MAX(0,$C253-$H253),""))</f>
        <v/>
      </c>
      <c r="J253" s="16">
        <f>IF($C253="","",IFERROR($D253+$F253,""))</f>
        <v/>
      </c>
      <c r="K253" s="23" t="n"/>
      <c r="L253" s="24" t="n"/>
    </row>
    <row r="254">
      <c r="A254" s="28">
        <f>IFERROR(IF(OR(Assumptions!$B$3="",Assumptions!$B$9="",ROW()-4&gt;Assumptions!$B$9,AND(ROW()&gt;5,IFERROR($I253,0)&lt;=0)),"",ROW()-4),"")</f>
        <v/>
      </c>
      <c r="B254" s="26">
        <f>IF($A254="","",IFERROR(EDATE(Assumptions!$B$10,$A254-1),""))</f>
        <v/>
      </c>
      <c r="C254" s="7">
        <f>IF($A254="","",IF($A254=1,Assumptions!$B$7,IFERROR($I253,"")))</f>
        <v/>
      </c>
      <c r="D254" s="7">
        <f>IF($C254="","",IFERROR(MIN(Assumptions!$B$13,$C254+$C254*Assumptions!$B$8/12),""))</f>
        <v/>
      </c>
      <c r="E254" s="19" t="n"/>
      <c r="F254" s="7">
        <f>IF($C254="","",IFERROR(MIN(IF($E254="",IF(Assumptions!$B$11="",0,Assumptions!$B$11),$E254),MAX(0,$C254+$C254*Assumptions!$B$8/12-$D254)),""))</f>
        <v/>
      </c>
      <c r="G254" s="7">
        <f>IF($C254="","",IFERROR($C254*Assumptions!$B$8/12,""))</f>
        <v/>
      </c>
      <c r="H254" s="7">
        <f>IF($C254="","",IFERROR(MIN($C254,MAX(0,$D254-$G254)+$F254),""))</f>
        <v/>
      </c>
      <c r="I254" s="7">
        <f>IF($C254="","",IFERROR(MAX(0,$C254-$H254),""))</f>
        <v/>
      </c>
      <c r="J254" s="7">
        <f>IF($C254="","",IFERROR($D254+$F254,""))</f>
        <v/>
      </c>
      <c r="K254" s="23" t="n"/>
      <c r="L254" s="24" t="n"/>
    </row>
    <row r="255">
      <c r="A255" s="27">
        <f>IFERROR(IF(OR(Assumptions!$B$3="",Assumptions!$B$9="",ROW()-4&gt;Assumptions!$B$9,AND(ROW()&gt;5,IFERROR($I254,0)&lt;=0)),"",ROW()-4),"")</f>
        <v/>
      </c>
      <c r="B255" s="25">
        <f>IF($A255="","",IFERROR(EDATE(Assumptions!$B$10,$A255-1),""))</f>
        <v/>
      </c>
      <c r="C255" s="16">
        <f>IF($A255="","",IF($A255=1,Assumptions!$B$7,IFERROR($I254,"")))</f>
        <v/>
      </c>
      <c r="D255" s="16">
        <f>IF($C255="","",IFERROR(MIN(Assumptions!$B$13,$C255+$C255*Assumptions!$B$8/12),""))</f>
        <v/>
      </c>
      <c r="E255" s="19" t="n"/>
      <c r="F255" s="16">
        <f>IF($C255="","",IFERROR(MIN(IF($E255="",IF(Assumptions!$B$11="",0,Assumptions!$B$11),$E255),MAX(0,$C255+$C255*Assumptions!$B$8/12-$D255)),""))</f>
        <v/>
      </c>
      <c r="G255" s="16">
        <f>IF($C255="","",IFERROR($C255*Assumptions!$B$8/12,""))</f>
        <v/>
      </c>
      <c r="H255" s="16">
        <f>IF($C255="","",IFERROR(MIN($C255,MAX(0,$D255-$G255)+$F255),""))</f>
        <v/>
      </c>
      <c r="I255" s="16">
        <f>IF($C255="","",IFERROR(MAX(0,$C255-$H255),""))</f>
        <v/>
      </c>
      <c r="J255" s="16">
        <f>IF($C255="","",IFERROR($D255+$F255,""))</f>
        <v/>
      </c>
      <c r="K255" s="23" t="n"/>
      <c r="L255" s="24" t="n"/>
    </row>
    <row r="256">
      <c r="A256" s="28">
        <f>IFERROR(IF(OR(Assumptions!$B$3="",Assumptions!$B$9="",ROW()-4&gt;Assumptions!$B$9,AND(ROW()&gt;5,IFERROR($I255,0)&lt;=0)),"",ROW()-4),"")</f>
        <v/>
      </c>
      <c r="B256" s="26">
        <f>IF($A256="","",IFERROR(EDATE(Assumptions!$B$10,$A256-1),""))</f>
        <v/>
      </c>
      <c r="C256" s="7">
        <f>IF($A256="","",IF($A256=1,Assumptions!$B$7,IFERROR($I255,"")))</f>
        <v/>
      </c>
      <c r="D256" s="7">
        <f>IF($C256="","",IFERROR(MIN(Assumptions!$B$13,$C256+$C256*Assumptions!$B$8/12),""))</f>
        <v/>
      </c>
      <c r="E256" s="19" t="n"/>
      <c r="F256" s="7">
        <f>IF($C256="","",IFERROR(MIN(IF($E256="",IF(Assumptions!$B$11="",0,Assumptions!$B$11),$E256),MAX(0,$C256+$C256*Assumptions!$B$8/12-$D256)),""))</f>
        <v/>
      </c>
      <c r="G256" s="7">
        <f>IF($C256="","",IFERROR($C256*Assumptions!$B$8/12,""))</f>
        <v/>
      </c>
      <c r="H256" s="7">
        <f>IF($C256="","",IFERROR(MIN($C256,MAX(0,$D256-$G256)+$F256),""))</f>
        <v/>
      </c>
      <c r="I256" s="7">
        <f>IF($C256="","",IFERROR(MAX(0,$C256-$H256),""))</f>
        <v/>
      </c>
      <c r="J256" s="7">
        <f>IF($C256="","",IFERROR($D256+$F256,""))</f>
        <v/>
      </c>
      <c r="K256" s="23" t="n"/>
      <c r="L256" s="24" t="n"/>
    </row>
    <row r="257">
      <c r="A257" s="27">
        <f>IFERROR(IF(OR(Assumptions!$B$3="",Assumptions!$B$9="",ROW()-4&gt;Assumptions!$B$9,AND(ROW()&gt;5,IFERROR($I256,0)&lt;=0)),"",ROW()-4),"")</f>
        <v/>
      </c>
      <c r="B257" s="25">
        <f>IF($A257="","",IFERROR(EDATE(Assumptions!$B$10,$A257-1),""))</f>
        <v/>
      </c>
      <c r="C257" s="16">
        <f>IF($A257="","",IF($A257=1,Assumptions!$B$7,IFERROR($I256,"")))</f>
        <v/>
      </c>
      <c r="D257" s="16">
        <f>IF($C257="","",IFERROR(MIN(Assumptions!$B$13,$C257+$C257*Assumptions!$B$8/12),""))</f>
        <v/>
      </c>
      <c r="E257" s="19" t="n"/>
      <c r="F257" s="16">
        <f>IF($C257="","",IFERROR(MIN(IF($E257="",IF(Assumptions!$B$11="",0,Assumptions!$B$11),$E257),MAX(0,$C257+$C257*Assumptions!$B$8/12-$D257)),""))</f>
        <v/>
      </c>
      <c r="G257" s="16">
        <f>IF($C257="","",IFERROR($C257*Assumptions!$B$8/12,""))</f>
        <v/>
      </c>
      <c r="H257" s="16">
        <f>IF($C257="","",IFERROR(MIN($C257,MAX(0,$D257-$G257)+$F257),""))</f>
        <v/>
      </c>
      <c r="I257" s="16">
        <f>IF($C257="","",IFERROR(MAX(0,$C257-$H257),""))</f>
        <v/>
      </c>
      <c r="J257" s="16">
        <f>IF($C257="","",IFERROR($D257+$F257,""))</f>
        <v/>
      </c>
      <c r="K257" s="23" t="n"/>
      <c r="L257" s="24" t="n"/>
    </row>
    <row r="258">
      <c r="A258" s="28">
        <f>IFERROR(IF(OR(Assumptions!$B$3="",Assumptions!$B$9="",ROW()-4&gt;Assumptions!$B$9,AND(ROW()&gt;5,IFERROR($I257,0)&lt;=0)),"",ROW()-4),"")</f>
        <v/>
      </c>
      <c r="B258" s="26">
        <f>IF($A258="","",IFERROR(EDATE(Assumptions!$B$10,$A258-1),""))</f>
        <v/>
      </c>
      <c r="C258" s="7">
        <f>IF($A258="","",IF($A258=1,Assumptions!$B$7,IFERROR($I257,"")))</f>
        <v/>
      </c>
      <c r="D258" s="7">
        <f>IF($C258="","",IFERROR(MIN(Assumptions!$B$13,$C258+$C258*Assumptions!$B$8/12),""))</f>
        <v/>
      </c>
      <c r="E258" s="19" t="n"/>
      <c r="F258" s="7">
        <f>IF($C258="","",IFERROR(MIN(IF($E258="",IF(Assumptions!$B$11="",0,Assumptions!$B$11),$E258),MAX(0,$C258+$C258*Assumptions!$B$8/12-$D258)),""))</f>
        <v/>
      </c>
      <c r="G258" s="7">
        <f>IF($C258="","",IFERROR($C258*Assumptions!$B$8/12,""))</f>
        <v/>
      </c>
      <c r="H258" s="7">
        <f>IF($C258="","",IFERROR(MIN($C258,MAX(0,$D258-$G258)+$F258),""))</f>
        <v/>
      </c>
      <c r="I258" s="7">
        <f>IF($C258="","",IFERROR(MAX(0,$C258-$H258),""))</f>
        <v/>
      </c>
      <c r="J258" s="7">
        <f>IF($C258="","",IFERROR($D258+$F258,""))</f>
        <v/>
      </c>
      <c r="K258" s="23" t="n"/>
      <c r="L258" s="24" t="n"/>
    </row>
    <row r="259">
      <c r="A259" s="27">
        <f>IFERROR(IF(OR(Assumptions!$B$3="",Assumptions!$B$9="",ROW()-4&gt;Assumptions!$B$9,AND(ROW()&gt;5,IFERROR($I258,0)&lt;=0)),"",ROW()-4),"")</f>
        <v/>
      </c>
      <c r="B259" s="25">
        <f>IF($A259="","",IFERROR(EDATE(Assumptions!$B$10,$A259-1),""))</f>
        <v/>
      </c>
      <c r="C259" s="16">
        <f>IF($A259="","",IF($A259=1,Assumptions!$B$7,IFERROR($I258,"")))</f>
        <v/>
      </c>
      <c r="D259" s="16">
        <f>IF($C259="","",IFERROR(MIN(Assumptions!$B$13,$C259+$C259*Assumptions!$B$8/12),""))</f>
        <v/>
      </c>
      <c r="E259" s="19" t="n"/>
      <c r="F259" s="16">
        <f>IF($C259="","",IFERROR(MIN(IF($E259="",IF(Assumptions!$B$11="",0,Assumptions!$B$11),$E259),MAX(0,$C259+$C259*Assumptions!$B$8/12-$D259)),""))</f>
        <v/>
      </c>
      <c r="G259" s="16">
        <f>IF($C259="","",IFERROR($C259*Assumptions!$B$8/12,""))</f>
        <v/>
      </c>
      <c r="H259" s="16">
        <f>IF($C259="","",IFERROR(MIN($C259,MAX(0,$D259-$G259)+$F259),""))</f>
        <v/>
      </c>
      <c r="I259" s="16">
        <f>IF($C259="","",IFERROR(MAX(0,$C259-$H259),""))</f>
        <v/>
      </c>
      <c r="J259" s="16">
        <f>IF($C259="","",IFERROR($D259+$F259,""))</f>
        <v/>
      </c>
      <c r="K259" s="23" t="n"/>
      <c r="L259" s="24" t="n"/>
    </row>
    <row r="260">
      <c r="A260" s="28">
        <f>IFERROR(IF(OR(Assumptions!$B$3="",Assumptions!$B$9="",ROW()-4&gt;Assumptions!$B$9,AND(ROW()&gt;5,IFERROR($I259,0)&lt;=0)),"",ROW()-4),"")</f>
        <v/>
      </c>
      <c r="B260" s="26">
        <f>IF($A260="","",IFERROR(EDATE(Assumptions!$B$10,$A260-1),""))</f>
        <v/>
      </c>
      <c r="C260" s="7">
        <f>IF($A260="","",IF($A260=1,Assumptions!$B$7,IFERROR($I259,"")))</f>
        <v/>
      </c>
      <c r="D260" s="7">
        <f>IF($C260="","",IFERROR(MIN(Assumptions!$B$13,$C260+$C260*Assumptions!$B$8/12),""))</f>
        <v/>
      </c>
      <c r="E260" s="19" t="n"/>
      <c r="F260" s="7">
        <f>IF($C260="","",IFERROR(MIN(IF($E260="",IF(Assumptions!$B$11="",0,Assumptions!$B$11),$E260),MAX(0,$C260+$C260*Assumptions!$B$8/12-$D260)),""))</f>
        <v/>
      </c>
      <c r="G260" s="7">
        <f>IF($C260="","",IFERROR($C260*Assumptions!$B$8/12,""))</f>
        <v/>
      </c>
      <c r="H260" s="7">
        <f>IF($C260="","",IFERROR(MIN($C260,MAX(0,$D260-$G260)+$F260),""))</f>
        <v/>
      </c>
      <c r="I260" s="7">
        <f>IF($C260="","",IFERROR(MAX(0,$C260-$H260),""))</f>
        <v/>
      </c>
      <c r="J260" s="7">
        <f>IF($C260="","",IFERROR($D260+$F260,""))</f>
        <v/>
      </c>
      <c r="K260" s="23" t="n"/>
      <c r="L260" s="24" t="n"/>
    </row>
    <row r="261">
      <c r="A261" s="27">
        <f>IFERROR(IF(OR(Assumptions!$B$3="",Assumptions!$B$9="",ROW()-4&gt;Assumptions!$B$9,AND(ROW()&gt;5,IFERROR($I260,0)&lt;=0)),"",ROW()-4),"")</f>
        <v/>
      </c>
      <c r="B261" s="25">
        <f>IF($A261="","",IFERROR(EDATE(Assumptions!$B$10,$A261-1),""))</f>
        <v/>
      </c>
      <c r="C261" s="16">
        <f>IF($A261="","",IF($A261=1,Assumptions!$B$7,IFERROR($I260,"")))</f>
        <v/>
      </c>
      <c r="D261" s="16">
        <f>IF($C261="","",IFERROR(MIN(Assumptions!$B$13,$C261+$C261*Assumptions!$B$8/12),""))</f>
        <v/>
      </c>
      <c r="E261" s="19" t="n"/>
      <c r="F261" s="16">
        <f>IF($C261="","",IFERROR(MIN(IF($E261="",IF(Assumptions!$B$11="",0,Assumptions!$B$11),$E261),MAX(0,$C261+$C261*Assumptions!$B$8/12-$D261)),""))</f>
        <v/>
      </c>
      <c r="G261" s="16">
        <f>IF($C261="","",IFERROR($C261*Assumptions!$B$8/12,""))</f>
        <v/>
      </c>
      <c r="H261" s="16">
        <f>IF($C261="","",IFERROR(MIN($C261,MAX(0,$D261-$G261)+$F261),""))</f>
        <v/>
      </c>
      <c r="I261" s="16">
        <f>IF($C261="","",IFERROR(MAX(0,$C261-$H261),""))</f>
        <v/>
      </c>
      <c r="J261" s="16">
        <f>IF($C261="","",IFERROR($D261+$F261,""))</f>
        <v/>
      </c>
      <c r="K261" s="23" t="n"/>
      <c r="L261" s="24" t="n"/>
    </row>
    <row r="262">
      <c r="A262" s="28">
        <f>IFERROR(IF(OR(Assumptions!$B$3="",Assumptions!$B$9="",ROW()-4&gt;Assumptions!$B$9,AND(ROW()&gt;5,IFERROR($I261,0)&lt;=0)),"",ROW()-4),"")</f>
        <v/>
      </c>
      <c r="B262" s="26">
        <f>IF($A262="","",IFERROR(EDATE(Assumptions!$B$10,$A262-1),""))</f>
        <v/>
      </c>
      <c r="C262" s="7">
        <f>IF($A262="","",IF($A262=1,Assumptions!$B$7,IFERROR($I261,"")))</f>
        <v/>
      </c>
      <c r="D262" s="7">
        <f>IF($C262="","",IFERROR(MIN(Assumptions!$B$13,$C262+$C262*Assumptions!$B$8/12),""))</f>
        <v/>
      </c>
      <c r="E262" s="19" t="n"/>
      <c r="F262" s="7">
        <f>IF($C262="","",IFERROR(MIN(IF($E262="",IF(Assumptions!$B$11="",0,Assumptions!$B$11),$E262),MAX(0,$C262+$C262*Assumptions!$B$8/12-$D262)),""))</f>
        <v/>
      </c>
      <c r="G262" s="7">
        <f>IF($C262="","",IFERROR($C262*Assumptions!$B$8/12,""))</f>
        <v/>
      </c>
      <c r="H262" s="7">
        <f>IF($C262="","",IFERROR(MIN($C262,MAX(0,$D262-$G262)+$F262),""))</f>
        <v/>
      </c>
      <c r="I262" s="7">
        <f>IF($C262="","",IFERROR(MAX(0,$C262-$H262),""))</f>
        <v/>
      </c>
      <c r="J262" s="7">
        <f>IF($C262="","",IFERROR($D262+$F262,""))</f>
        <v/>
      </c>
      <c r="K262" s="23" t="n"/>
      <c r="L262" s="24" t="n"/>
    </row>
    <row r="263">
      <c r="A263" s="27">
        <f>IFERROR(IF(OR(Assumptions!$B$3="",Assumptions!$B$9="",ROW()-4&gt;Assumptions!$B$9,AND(ROW()&gt;5,IFERROR($I262,0)&lt;=0)),"",ROW()-4),"")</f>
        <v/>
      </c>
      <c r="B263" s="25">
        <f>IF($A263="","",IFERROR(EDATE(Assumptions!$B$10,$A263-1),""))</f>
        <v/>
      </c>
      <c r="C263" s="16">
        <f>IF($A263="","",IF($A263=1,Assumptions!$B$7,IFERROR($I262,"")))</f>
        <v/>
      </c>
      <c r="D263" s="16">
        <f>IF($C263="","",IFERROR(MIN(Assumptions!$B$13,$C263+$C263*Assumptions!$B$8/12),""))</f>
        <v/>
      </c>
      <c r="E263" s="19" t="n"/>
      <c r="F263" s="16">
        <f>IF($C263="","",IFERROR(MIN(IF($E263="",IF(Assumptions!$B$11="",0,Assumptions!$B$11),$E263),MAX(0,$C263+$C263*Assumptions!$B$8/12-$D263)),""))</f>
        <v/>
      </c>
      <c r="G263" s="16">
        <f>IF($C263="","",IFERROR($C263*Assumptions!$B$8/12,""))</f>
        <v/>
      </c>
      <c r="H263" s="16">
        <f>IF($C263="","",IFERROR(MIN($C263,MAX(0,$D263-$G263)+$F263),""))</f>
        <v/>
      </c>
      <c r="I263" s="16">
        <f>IF($C263="","",IFERROR(MAX(0,$C263-$H263),""))</f>
        <v/>
      </c>
      <c r="J263" s="16">
        <f>IF($C263="","",IFERROR($D263+$F263,""))</f>
        <v/>
      </c>
      <c r="K263" s="23" t="n"/>
      <c r="L263" s="24" t="n"/>
    </row>
    <row r="264">
      <c r="A264" s="28">
        <f>IFERROR(IF(OR(Assumptions!$B$3="",Assumptions!$B$9="",ROW()-4&gt;Assumptions!$B$9,AND(ROW()&gt;5,IFERROR($I263,0)&lt;=0)),"",ROW()-4),"")</f>
        <v/>
      </c>
      <c r="B264" s="26">
        <f>IF($A264="","",IFERROR(EDATE(Assumptions!$B$10,$A264-1),""))</f>
        <v/>
      </c>
      <c r="C264" s="7">
        <f>IF($A264="","",IF($A264=1,Assumptions!$B$7,IFERROR($I263,"")))</f>
        <v/>
      </c>
      <c r="D264" s="7">
        <f>IF($C264="","",IFERROR(MIN(Assumptions!$B$13,$C264+$C264*Assumptions!$B$8/12),""))</f>
        <v/>
      </c>
      <c r="E264" s="19" t="n"/>
      <c r="F264" s="7">
        <f>IF($C264="","",IFERROR(MIN(IF($E264="",IF(Assumptions!$B$11="",0,Assumptions!$B$11),$E264),MAX(0,$C264+$C264*Assumptions!$B$8/12-$D264)),""))</f>
        <v/>
      </c>
      <c r="G264" s="7">
        <f>IF($C264="","",IFERROR($C264*Assumptions!$B$8/12,""))</f>
        <v/>
      </c>
      <c r="H264" s="7">
        <f>IF($C264="","",IFERROR(MIN($C264,MAX(0,$D264-$G264)+$F264),""))</f>
        <v/>
      </c>
      <c r="I264" s="7">
        <f>IF($C264="","",IFERROR(MAX(0,$C264-$H264),""))</f>
        <v/>
      </c>
      <c r="J264" s="7">
        <f>IF($C264="","",IFERROR($D264+$F264,""))</f>
        <v/>
      </c>
      <c r="K264" s="23" t="n"/>
      <c r="L264" s="24" t="n"/>
    </row>
    <row r="265">
      <c r="A265" s="27">
        <f>IFERROR(IF(OR(Assumptions!$B$3="",Assumptions!$B$9="",ROW()-4&gt;Assumptions!$B$9,AND(ROW()&gt;5,IFERROR($I264,0)&lt;=0)),"",ROW()-4),"")</f>
        <v/>
      </c>
      <c r="B265" s="25">
        <f>IF($A265="","",IFERROR(EDATE(Assumptions!$B$10,$A265-1),""))</f>
        <v/>
      </c>
      <c r="C265" s="16">
        <f>IF($A265="","",IF($A265=1,Assumptions!$B$7,IFERROR($I264,"")))</f>
        <v/>
      </c>
      <c r="D265" s="16">
        <f>IF($C265="","",IFERROR(MIN(Assumptions!$B$13,$C265+$C265*Assumptions!$B$8/12),""))</f>
        <v/>
      </c>
      <c r="E265" s="19" t="n"/>
      <c r="F265" s="16">
        <f>IF($C265="","",IFERROR(MIN(IF($E265="",IF(Assumptions!$B$11="",0,Assumptions!$B$11),$E265),MAX(0,$C265+$C265*Assumptions!$B$8/12-$D265)),""))</f>
        <v/>
      </c>
      <c r="G265" s="16">
        <f>IF($C265="","",IFERROR($C265*Assumptions!$B$8/12,""))</f>
        <v/>
      </c>
      <c r="H265" s="16">
        <f>IF($C265="","",IFERROR(MIN($C265,MAX(0,$D265-$G265)+$F265),""))</f>
        <v/>
      </c>
      <c r="I265" s="16">
        <f>IF($C265="","",IFERROR(MAX(0,$C265-$H265),""))</f>
        <v/>
      </c>
      <c r="J265" s="16">
        <f>IF($C265="","",IFERROR($D265+$F265,""))</f>
        <v/>
      </c>
      <c r="K265" s="23" t="n"/>
      <c r="L265" s="24" t="n"/>
    </row>
    <row r="266">
      <c r="A266" s="28">
        <f>IFERROR(IF(OR(Assumptions!$B$3="",Assumptions!$B$9="",ROW()-4&gt;Assumptions!$B$9,AND(ROW()&gt;5,IFERROR($I265,0)&lt;=0)),"",ROW()-4),"")</f>
        <v/>
      </c>
      <c r="B266" s="26">
        <f>IF($A266="","",IFERROR(EDATE(Assumptions!$B$10,$A266-1),""))</f>
        <v/>
      </c>
      <c r="C266" s="7">
        <f>IF($A266="","",IF($A266=1,Assumptions!$B$7,IFERROR($I265,"")))</f>
        <v/>
      </c>
      <c r="D266" s="7">
        <f>IF($C266="","",IFERROR(MIN(Assumptions!$B$13,$C266+$C266*Assumptions!$B$8/12),""))</f>
        <v/>
      </c>
      <c r="E266" s="19" t="n"/>
      <c r="F266" s="7">
        <f>IF($C266="","",IFERROR(MIN(IF($E266="",IF(Assumptions!$B$11="",0,Assumptions!$B$11),$E266),MAX(0,$C266+$C266*Assumptions!$B$8/12-$D266)),""))</f>
        <v/>
      </c>
      <c r="G266" s="7">
        <f>IF($C266="","",IFERROR($C266*Assumptions!$B$8/12,""))</f>
        <v/>
      </c>
      <c r="H266" s="7">
        <f>IF($C266="","",IFERROR(MIN($C266,MAX(0,$D266-$G266)+$F266),""))</f>
        <v/>
      </c>
      <c r="I266" s="7">
        <f>IF($C266="","",IFERROR(MAX(0,$C266-$H266),""))</f>
        <v/>
      </c>
      <c r="J266" s="7">
        <f>IF($C266="","",IFERROR($D266+$F266,""))</f>
        <v/>
      </c>
      <c r="K266" s="23" t="n"/>
      <c r="L266" s="24" t="n"/>
    </row>
    <row r="267">
      <c r="A267" s="27">
        <f>IFERROR(IF(OR(Assumptions!$B$3="",Assumptions!$B$9="",ROW()-4&gt;Assumptions!$B$9,AND(ROW()&gt;5,IFERROR($I266,0)&lt;=0)),"",ROW()-4),"")</f>
        <v/>
      </c>
      <c r="B267" s="25">
        <f>IF($A267="","",IFERROR(EDATE(Assumptions!$B$10,$A267-1),""))</f>
        <v/>
      </c>
      <c r="C267" s="16">
        <f>IF($A267="","",IF($A267=1,Assumptions!$B$7,IFERROR($I266,"")))</f>
        <v/>
      </c>
      <c r="D267" s="16">
        <f>IF($C267="","",IFERROR(MIN(Assumptions!$B$13,$C267+$C267*Assumptions!$B$8/12),""))</f>
        <v/>
      </c>
      <c r="E267" s="19" t="n"/>
      <c r="F267" s="16">
        <f>IF($C267="","",IFERROR(MIN(IF($E267="",IF(Assumptions!$B$11="",0,Assumptions!$B$11),$E267),MAX(0,$C267+$C267*Assumptions!$B$8/12-$D267)),""))</f>
        <v/>
      </c>
      <c r="G267" s="16">
        <f>IF($C267="","",IFERROR($C267*Assumptions!$B$8/12,""))</f>
        <v/>
      </c>
      <c r="H267" s="16">
        <f>IF($C267="","",IFERROR(MIN($C267,MAX(0,$D267-$G267)+$F267),""))</f>
        <v/>
      </c>
      <c r="I267" s="16">
        <f>IF($C267="","",IFERROR(MAX(0,$C267-$H267),""))</f>
        <v/>
      </c>
      <c r="J267" s="16">
        <f>IF($C267="","",IFERROR($D267+$F267,""))</f>
        <v/>
      </c>
      <c r="K267" s="23" t="n"/>
      <c r="L267" s="24" t="n"/>
    </row>
    <row r="268">
      <c r="A268" s="28">
        <f>IFERROR(IF(OR(Assumptions!$B$3="",Assumptions!$B$9="",ROW()-4&gt;Assumptions!$B$9,AND(ROW()&gt;5,IFERROR($I267,0)&lt;=0)),"",ROW()-4),"")</f>
        <v/>
      </c>
      <c r="B268" s="26">
        <f>IF($A268="","",IFERROR(EDATE(Assumptions!$B$10,$A268-1),""))</f>
        <v/>
      </c>
      <c r="C268" s="7">
        <f>IF($A268="","",IF($A268=1,Assumptions!$B$7,IFERROR($I267,"")))</f>
        <v/>
      </c>
      <c r="D268" s="7">
        <f>IF($C268="","",IFERROR(MIN(Assumptions!$B$13,$C268+$C268*Assumptions!$B$8/12),""))</f>
        <v/>
      </c>
      <c r="E268" s="19" t="n"/>
      <c r="F268" s="7">
        <f>IF($C268="","",IFERROR(MIN(IF($E268="",IF(Assumptions!$B$11="",0,Assumptions!$B$11),$E268),MAX(0,$C268+$C268*Assumptions!$B$8/12-$D268)),""))</f>
        <v/>
      </c>
      <c r="G268" s="7">
        <f>IF($C268="","",IFERROR($C268*Assumptions!$B$8/12,""))</f>
        <v/>
      </c>
      <c r="H268" s="7">
        <f>IF($C268="","",IFERROR(MIN($C268,MAX(0,$D268-$G268)+$F268),""))</f>
        <v/>
      </c>
      <c r="I268" s="7">
        <f>IF($C268="","",IFERROR(MAX(0,$C268-$H268),""))</f>
        <v/>
      </c>
      <c r="J268" s="7">
        <f>IF($C268="","",IFERROR($D268+$F268,""))</f>
        <v/>
      </c>
      <c r="K268" s="23" t="n"/>
      <c r="L268" s="24" t="n"/>
    </row>
    <row r="269">
      <c r="A269" s="27">
        <f>IFERROR(IF(OR(Assumptions!$B$3="",Assumptions!$B$9="",ROW()-4&gt;Assumptions!$B$9,AND(ROW()&gt;5,IFERROR($I268,0)&lt;=0)),"",ROW()-4),"")</f>
        <v/>
      </c>
      <c r="B269" s="25">
        <f>IF($A269="","",IFERROR(EDATE(Assumptions!$B$10,$A269-1),""))</f>
        <v/>
      </c>
      <c r="C269" s="16">
        <f>IF($A269="","",IF($A269=1,Assumptions!$B$7,IFERROR($I268,"")))</f>
        <v/>
      </c>
      <c r="D269" s="16">
        <f>IF($C269="","",IFERROR(MIN(Assumptions!$B$13,$C269+$C269*Assumptions!$B$8/12),""))</f>
        <v/>
      </c>
      <c r="E269" s="19" t="n"/>
      <c r="F269" s="16">
        <f>IF($C269="","",IFERROR(MIN(IF($E269="",IF(Assumptions!$B$11="",0,Assumptions!$B$11),$E269),MAX(0,$C269+$C269*Assumptions!$B$8/12-$D269)),""))</f>
        <v/>
      </c>
      <c r="G269" s="16">
        <f>IF($C269="","",IFERROR($C269*Assumptions!$B$8/12,""))</f>
        <v/>
      </c>
      <c r="H269" s="16">
        <f>IF($C269="","",IFERROR(MIN($C269,MAX(0,$D269-$G269)+$F269),""))</f>
        <v/>
      </c>
      <c r="I269" s="16">
        <f>IF($C269="","",IFERROR(MAX(0,$C269-$H269),""))</f>
        <v/>
      </c>
      <c r="J269" s="16">
        <f>IF($C269="","",IFERROR($D269+$F269,""))</f>
        <v/>
      </c>
      <c r="K269" s="23" t="n"/>
      <c r="L269" s="24" t="n"/>
    </row>
    <row r="270">
      <c r="A270" s="28">
        <f>IFERROR(IF(OR(Assumptions!$B$3="",Assumptions!$B$9="",ROW()-4&gt;Assumptions!$B$9,AND(ROW()&gt;5,IFERROR($I269,0)&lt;=0)),"",ROW()-4),"")</f>
        <v/>
      </c>
      <c r="B270" s="26">
        <f>IF($A270="","",IFERROR(EDATE(Assumptions!$B$10,$A270-1),""))</f>
        <v/>
      </c>
      <c r="C270" s="7">
        <f>IF($A270="","",IF($A270=1,Assumptions!$B$7,IFERROR($I269,"")))</f>
        <v/>
      </c>
      <c r="D270" s="7">
        <f>IF($C270="","",IFERROR(MIN(Assumptions!$B$13,$C270+$C270*Assumptions!$B$8/12),""))</f>
        <v/>
      </c>
      <c r="E270" s="19" t="n"/>
      <c r="F270" s="7">
        <f>IF($C270="","",IFERROR(MIN(IF($E270="",IF(Assumptions!$B$11="",0,Assumptions!$B$11),$E270),MAX(0,$C270+$C270*Assumptions!$B$8/12-$D270)),""))</f>
        <v/>
      </c>
      <c r="G270" s="7">
        <f>IF($C270="","",IFERROR($C270*Assumptions!$B$8/12,""))</f>
        <v/>
      </c>
      <c r="H270" s="7">
        <f>IF($C270="","",IFERROR(MIN($C270,MAX(0,$D270-$G270)+$F270),""))</f>
        <v/>
      </c>
      <c r="I270" s="7">
        <f>IF($C270="","",IFERROR(MAX(0,$C270-$H270),""))</f>
        <v/>
      </c>
      <c r="J270" s="7">
        <f>IF($C270="","",IFERROR($D270+$F270,""))</f>
        <v/>
      </c>
      <c r="K270" s="23" t="n"/>
      <c r="L270" s="24" t="n"/>
    </row>
    <row r="271">
      <c r="A271" s="27">
        <f>IFERROR(IF(OR(Assumptions!$B$3="",Assumptions!$B$9="",ROW()-4&gt;Assumptions!$B$9,AND(ROW()&gt;5,IFERROR($I270,0)&lt;=0)),"",ROW()-4),"")</f>
        <v/>
      </c>
      <c r="B271" s="25">
        <f>IF($A271="","",IFERROR(EDATE(Assumptions!$B$10,$A271-1),""))</f>
        <v/>
      </c>
      <c r="C271" s="16">
        <f>IF($A271="","",IF($A271=1,Assumptions!$B$7,IFERROR($I270,"")))</f>
        <v/>
      </c>
      <c r="D271" s="16">
        <f>IF($C271="","",IFERROR(MIN(Assumptions!$B$13,$C271+$C271*Assumptions!$B$8/12),""))</f>
        <v/>
      </c>
      <c r="E271" s="19" t="n"/>
      <c r="F271" s="16">
        <f>IF($C271="","",IFERROR(MIN(IF($E271="",IF(Assumptions!$B$11="",0,Assumptions!$B$11),$E271),MAX(0,$C271+$C271*Assumptions!$B$8/12-$D271)),""))</f>
        <v/>
      </c>
      <c r="G271" s="16">
        <f>IF($C271="","",IFERROR($C271*Assumptions!$B$8/12,""))</f>
        <v/>
      </c>
      <c r="H271" s="16">
        <f>IF($C271="","",IFERROR(MIN($C271,MAX(0,$D271-$G271)+$F271),""))</f>
        <v/>
      </c>
      <c r="I271" s="16">
        <f>IF($C271="","",IFERROR(MAX(0,$C271-$H271),""))</f>
        <v/>
      </c>
      <c r="J271" s="16">
        <f>IF($C271="","",IFERROR($D271+$F271,""))</f>
        <v/>
      </c>
      <c r="K271" s="23" t="n"/>
      <c r="L271" s="24" t="n"/>
    </row>
    <row r="272">
      <c r="A272" s="28">
        <f>IFERROR(IF(OR(Assumptions!$B$3="",Assumptions!$B$9="",ROW()-4&gt;Assumptions!$B$9,AND(ROW()&gt;5,IFERROR($I271,0)&lt;=0)),"",ROW()-4),"")</f>
        <v/>
      </c>
      <c r="B272" s="26">
        <f>IF($A272="","",IFERROR(EDATE(Assumptions!$B$10,$A272-1),""))</f>
        <v/>
      </c>
      <c r="C272" s="7">
        <f>IF($A272="","",IF($A272=1,Assumptions!$B$7,IFERROR($I271,"")))</f>
        <v/>
      </c>
      <c r="D272" s="7">
        <f>IF($C272="","",IFERROR(MIN(Assumptions!$B$13,$C272+$C272*Assumptions!$B$8/12),""))</f>
        <v/>
      </c>
      <c r="E272" s="19" t="n"/>
      <c r="F272" s="7">
        <f>IF($C272="","",IFERROR(MIN(IF($E272="",IF(Assumptions!$B$11="",0,Assumptions!$B$11),$E272),MAX(0,$C272+$C272*Assumptions!$B$8/12-$D272)),""))</f>
        <v/>
      </c>
      <c r="G272" s="7">
        <f>IF($C272="","",IFERROR($C272*Assumptions!$B$8/12,""))</f>
        <v/>
      </c>
      <c r="H272" s="7">
        <f>IF($C272="","",IFERROR(MIN($C272,MAX(0,$D272-$G272)+$F272),""))</f>
        <v/>
      </c>
      <c r="I272" s="7">
        <f>IF($C272="","",IFERROR(MAX(0,$C272-$H272),""))</f>
        <v/>
      </c>
      <c r="J272" s="7">
        <f>IF($C272="","",IFERROR($D272+$F272,""))</f>
        <v/>
      </c>
      <c r="K272" s="23" t="n"/>
      <c r="L272" s="24" t="n"/>
    </row>
    <row r="273">
      <c r="A273" s="27">
        <f>IFERROR(IF(OR(Assumptions!$B$3="",Assumptions!$B$9="",ROW()-4&gt;Assumptions!$B$9,AND(ROW()&gt;5,IFERROR($I272,0)&lt;=0)),"",ROW()-4),"")</f>
        <v/>
      </c>
      <c r="B273" s="25">
        <f>IF($A273="","",IFERROR(EDATE(Assumptions!$B$10,$A273-1),""))</f>
        <v/>
      </c>
      <c r="C273" s="16">
        <f>IF($A273="","",IF($A273=1,Assumptions!$B$7,IFERROR($I272,"")))</f>
        <v/>
      </c>
      <c r="D273" s="16">
        <f>IF($C273="","",IFERROR(MIN(Assumptions!$B$13,$C273+$C273*Assumptions!$B$8/12),""))</f>
        <v/>
      </c>
      <c r="E273" s="19" t="n"/>
      <c r="F273" s="16">
        <f>IF($C273="","",IFERROR(MIN(IF($E273="",IF(Assumptions!$B$11="",0,Assumptions!$B$11),$E273),MAX(0,$C273+$C273*Assumptions!$B$8/12-$D273)),""))</f>
        <v/>
      </c>
      <c r="G273" s="16">
        <f>IF($C273="","",IFERROR($C273*Assumptions!$B$8/12,""))</f>
        <v/>
      </c>
      <c r="H273" s="16">
        <f>IF($C273="","",IFERROR(MIN($C273,MAX(0,$D273-$G273)+$F273),""))</f>
        <v/>
      </c>
      <c r="I273" s="16">
        <f>IF($C273="","",IFERROR(MAX(0,$C273-$H273),""))</f>
        <v/>
      </c>
      <c r="J273" s="16">
        <f>IF($C273="","",IFERROR($D273+$F273,""))</f>
        <v/>
      </c>
      <c r="K273" s="23" t="n"/>
      <c r="L273" s="24" t="n"/>
    </row>
    <row r="274">
      <c r="A274" s="28">
        <f>IFERROR(IF(OR(Assumptions!$B$3="",Assumptions!$B$9="",ROW()-4&gt;Assumptions!$B$9,AND(ROW()&gt;5,IFERROR($I273,0)&lt;=0)),"",ROW()-4),"")</f>
        <v/>
      </c>
      <c r="B274" s="26">
        <f>IF($A274="","",IFERROR(EDATE(Assumptions!$B$10,$A274-1),""))</f>
        <v/>
      </c>
      <c r="C274" s="7">
        <f>IF($A274="","",IF($A274=1,Assumptions!$B$7,IFERROR($I273,"")))</f>
        <v/>
      </c>
      <c r="D274" s="7">
        <f>IF($C274="","",IFERROR(MIN(Assumptions!$B$13,$C274+$C274*Assumptions!$B$8/12),""))</f>
        <v/>
      </c>
      <c r="E274" s="19" t="n"/>
      <c r="F274" s="7">
        <f>IF($C274="","",IFERROR(MIN(IF($E274="",IF(Assumptions!$B$11="",0,Assumptions!$B$11),$E274),MAX(0,$C274+$C274*Assumptions!$B$8/12-$D274)),""))</f>
        <v/>
      </c>
      <c r="G274" s="7">
        <f>IF($C274="","",IFERROR($C274*Assumptions!$B$8/12,""))</f>
        <v/>
      </c>
      <c r="H274" s="7">
        <f>IF($C274="","",IFERROR(MIN($C274,MAX(0,$D274-$G274)+$F274),""))</f>
        <v/>
      </c>
      <c r="I274" s="7">
        <f>IF($C274="","",IFERROR(MAX(0,$C274-$H274),""))</f>
        <v/>
      </c>
      <c r="J274" s="7">
        <f>IF($C274="","",IFERROR($D274+$F274,""))</f>
        <v/>
      </c>
      <c r="K274" s="23" t="n"/>
      <c r="L274" s="24" t="n"/>
    </row>
    <row r="275">
      <c r="A275" s="27">
        <f>IFERROR(IF(OR(Assumptions!$B$3="",Assumptions!$B$9="",ROW()-4&gt;Assumptions!$B$9,AND(ROW()&gt;5,IFERROR($I274,0)&lt;=0)),"",ROW()-4),"")</f>
        <v/>
      </c>
      <c r="B275" s="25">
        <f>IF($A275="","",IFERROR(EDATE(Assumptions!$B$10,$A275-1),""))</f>
        <v/>
      </c>
      <c r="C275" s="16">
        <f>IF($A275="","",IF($A275=1,Assumptions!$B$7,IFERROR($I274,"")))</f>
        <v/>
      </c>
      <c r="D275" s="16">
        <f>IF($C275="","",IFERROR(MIN(Assumptions!$B$13,$C275+$C275*Assumptions!$B$8/12),""))</f>
        <v/>
      </c>
      <c r="E275" s="19" t="n"/>
      <c r="F275" s="16">
        <f>IF($C275="","",IFERROR(MIN(IF($E275="",IF(Assumptions!$B$11="",0,Assumptions!$B$11),$E275),MAX(0,$C275+$C275*Assumptions!$B$8/12-$D275)),""))</f>
        <v/>
      </c>
      <c r="G275" s="16">
        <f>IF($C275="","",IFERROR($C275*Assumptions!$B$8/12,""))</f>
        <v/>
      </c>
      <c r="H275" s="16">
        <f>IF($C275="","",IFERROR(MIN($C275,MAX(0,$D275-$G275)+$F275),""))</f>
        <v/>
      </c>
      <c r="I275" s="16">
        <f>IF($C275="","",IFERROR(MAX(0,$C275-$H275),""))</f>
        <v/>
      </c>
      <c r="J275" s="16">
        <f>IF($C275="","",IFERROR($D275+$F275,""))</f>
        <v/>
      </c>
      <c r="K275" s="23" t="n"/>
      <c r="L275" s="24" t="n"/>
    </row>
    <row r="276">
      <c r="A276" s="28">
        <f>IFERROR(IF(OR(Assumptions!$B$3="",Assumptions!$B$9="",ROW()-4&gt;Assumptions!$B$9,AND(ROW()&gt;5,IFERROR($I275,0)&lt;=0)),"",ROW()-4),"")</f>
        <v/>
      </c>
      <c r="B276" s="26">
        <f>IF($A276="","",IFERROR(EDATE(Assumptions!$B$10,$A276-1),""))</f>
        <v/>
      </c>
      <c r="C276" s="7">
        <f>IF($A276="","",IF($A276=1,Assumptions!$B$7,IFERROR($I275,"")))</f>
        <v/>
      </c>
      <c r="D276" s="7">
        <f>IF($C276="","",IFERROR(MIN(Assumptions!$B$13,$C276+$C276*Assumptions!$B$8/12),""))</f>
        <v/>
      </c>
      <c r="E276" s="19" t="n"/>
      <c r="F276" s="7">
        <f>IF($C276="","",IFERROR(MIN(IF($E276="",IF(Assumptions!$B$11="",0,Assumptions!$B$11),$E276),MAX(0,$C276+$C276*Assumptions!$B$8/12-$D276)),""))</f>
        <v/>
      </c>
      <c r="G276" s="7">
        <f>IF($C276="","",IFERROR($C276*Assumptions!$B$8/12,""))</f>
        <v/>
      </c>
      <c r="H276" s="7">
        <f>IF($C276="","",IFERROR(MIN($C276,MAX(0,$D276-$G276)+$F276),""))</f>
        <v/>
      </c>
      <c r="I276" s="7">
        <f>IF($C276="","",IFERROR(MAX(0,$C276-$H276),""))</f>
        <v/>
      </c>
      <c r="J276" s="7">
        <f>IF($C276="","",IFERROR($D276+$F276,""))</f>
        <v/>
      </c>
      <c r="K276" s="23" t="n"/>
      <c r="L276" s="24" t="n"/>
    </row>
    <row r="277">
      <c r="A277" s="27">
        <f>IFERROR(IF(OR(Assumptions!$B$3="",Assumptions!$B$9="",ROW()-4&gt;Assumptions!$B$9,AND(ROW()&gt;5,IFERROR($I276,0)&lt;=0)),"",ROW()-4),"")</f>
        <v/>
      </c>
      <c r="B277" s="25">
        <f>IF($A277="","",IFERROR(EDATE(Assumptions!$B$10,$A277-1),""))</f>
        <v/>
      </c>
      <c r="C277" s="16">
        <f>IF($A277="","",IF($A277=1,Assumptions!$B$7,IFERROR($I276,"")))</f>
        <v/>
      </c>
      <c r="D277" s="16">
        <f>IF($C277="","",IFERROR(MIN(Assumptions!$B$13,$C277+$C277*Assumptions!$B$8/12),""))</f>
        <v/>
      </c>
      <c r="E277" s="19" t="n"/>
      <c r="F277" s="16">
        <f>IF($C277="","",IFERROR(MIN(IF($E277="",IF(Assumptions!$B$11="",0,Assumptions!$B$11),$E277),MAX(0,$C277+$C277*Assumptions!$B$8/12-$D277)),""))</f>
        <v/>
      </c>
      <c r="G277" s="16">
        <f>IF($C277="","",IFERROR($C277*Assumptions!$B$8/12,""))</f>
        <v/>
      </c>
      <c r="H277" s="16">
        <f>IF($C277="","",IFERROR(MIN($C277,MAX(0,$D277-$G277)+$F277),""))</f>
        <v/>
      </c>
      <c r="I277" s="16">
        <f>IF($C277="","",IFERROR(MAX(0,$C277-$H277),""))</f>
        <v/>
      </c>
      <c r="J277" s="16">
        <f>IF($C277="","",IFERROR($D277+$F277,""))</f>
        <v/>
      </c>
      <c r="K277" s="23" t="n"/>
      <c r="L277" s="24" t="n"/>
    </row>
    <row r="278">
      <c r="A278" s="28">
        <f>IFERROR(IF(OR(Assumptions!$B$3="",Assumptions!$B$9="",ROW()-4&gt;Assumptions!$B$9,AND(ROW()&gt;5,IFERROR($I277,0)&lt;=0)),"",ROW()-4),"")</f>
        <v/>
      </c>
      <c r="B278" s="26">
        <f>IF($A278="","",IFERROR(EDATE(Assumptions!$B$10,$A278-1),""))</f>
        <v/>
      </c>
      <c r="C278" s="7">
        <f>IF($A278="","",IF($A278=1,Assumptions!$B$7,IFERROR($I277,"")))</f>
        <v/>
      </c>
      <c r="D278" s="7">
        <f>IF($C278="","",IFERROR(MIN(Assumptions!$B$13,$C278+$C278*Assumptions!$B$8/12),""))</f>
        <v/>
      </c>
      <c r="E278" s="19" t="n"/>
      <c r="F278" s="7">
        <f>IF($C278="","",IFERROR(MIN(IF($E278="",IF(Assumptions!$B$11="",0,Assumptions!$B$11),$E278),MAX(0,$C278+$C278*Assumptions!$B$8/12-$D278)),""))</f>
        <v/>
      </c>
      <c r="G278" s="7">
        <f>IF($C278="","",IFERROR($C278*Assumptions!$B$8/12,""))</f>
        <v/>
      </c>
      <c r="H278" s="7">
        <f>IF($C278="","",IFERROR(MIN($C278,MAX(0,$D278-$G278)+$F278),""))</f>
        <v/>
      </c>
      <c r="I278" s="7">
        <f>IF($C278="","",IFERROR(MAX(0,$C278-$H278),""))</f>
        <v/>
      </c>
      <c r="J278" s="7">
        <f>IF($C278="","",IFERROR($D278+$F278,""))</f>
        <v/>
      </c>
      <c r="K278" s="23" t="n"/>
      <c r="L278" s="24" t="n"/>
    </row>
    <row r="279">
      <c r="A279" s="27">
        <f>IFERROR(IF(OR(Assumptions!$B$3="",Assumptions!$B$9="",ROW()-4&gt;Assumptions!$B$9,AND(ROW()&gt;5,IFERROR($I278,0)&lt;=0)),"",ROW()-4),"")</f>
        <v/>
      </c>
      <c r="B279" s="25">
        <f>IF($A279="","",IFERROR(EDATE(Assumptions!$B$10,$A279-1),""))</f>
        <v/>
      </c>
      <c r="C279" s="16">
        <f>IF($A279="","",IF($A279=1,Assumptions!$B$7,IFERROR($I278,"")))</f>
        <v/>
      </c>
      <c r="D279" s="16">
        <f>IF($C279="","",IFERROR(MIN(Assumptions!$B$13,$C279+$C279*Assumptions!$B$8/12),""))</f>
        <v/>
      </c>
      <c r="E279" s="19" t="n"/>
      <c r="F279" s="16">
        <f>IF($C279="","",IFERROR(MIN(IF($E279="",IF(Assumptions!$B$11="",0,Assumptions!$B$11),$E279),MAX(0,$C279+$C279*Assumptions!$B$8/12-$D279)),""))</f>
        <v/>
      </c>
      <c r="G279" s="16">
        <f>IF($C279="","",IFERROR($C279*Assumptions!$B$8/12,""))</f>
        <v/>
      </c>
      <c r="H279" s="16">
        <f>IF($C279="","",IFERROR(MIN($C279,MAX(0,$D279-$G279)+$F279),""))</f>
        <v/>
      </c>
      <c r="I279" s="16">
        <f>IF($C279="","",IFERROR(MAX(0,$C279-$H279),""))</f>
        <v/>
      </c>
      <c r="J279" s="16">
        <f>IF($C279="","",IFERROR($D279+$F279,""))</f>
        <v/>
      </c>
      <c r="K279" s="23" t="n"/>
      <c r="L279" s="24" t="n"/>
    </row>
    <row r="280">
      <c r="A280" s="28">
        <f>IFERROR(IF(OR(Assumptions!$B$3="",Assumptions!$B$9="",ROW()-4&gt;Assumptions!$B$9,AND(ROW()&gt;5,IFERROR($I279,0)&lt;=0)),"",ROW()-4),"")</f>
        <v/>
      </c>
      <c r="B280" s="26">
        <f>IF($A280="","",IFERROR(EDATE(Assumptions!$B$10,$A280-1),""))</f>
        <v/>
      </c>
      <c r="C280" s="7">
        <f>IF($A280="","",IF($A280=1,Assumptions!$B$7,IFERROR($I279,"")))</f>
        <v/>
      </c>
      <c r="D280" s="7">
        <f>IF($C280="","",IFERROR(MIN(Assumptions!$B$13,$C280+$C280*Assumptions!$B$8/12),""))</f>
        <v/>
      </c>
      <c r="E280" s="19" t="n"/>
      <c r="F280" s="7">
        <f>IF($C280="","",IFERROR(MIN(IF($E280="",IF(Assumptions!$B$11="",0,Assumptions!$B$11),$E280),MAX(0,$C280+$C280*Assumptions!$B$8/12-$D280)),""))</f>
        <v/>
      </c>
      <c r="G280" s="7">
        <f>IF($C280="","",IFERROR($C280*Assumptions!$B$8/12,""))</f>
        <v/>
      </c>
      <c r="H280" s="7">
        <f>IF($C280="","",IFERROR(MIN($C280,MAX(0,$D280-$G280)+$F280),""))</f>
        <v/>
      </c>
      <c r="I280" s="7">
        <f>IF($C280="","",IFERROR(MAX(0,$C280-$H280),""))</f>
        <v/>
      </c>
      <c r="J280" s="7">
        <f>IF($C280="","",IFERROR($D280+$F280,""))</f>
        <v/>
      </c>
      <c r="K280" s="23" t="n"/>
      <c r="L280" s="24" t="n"/>
    </row>
    <row r="281">
      <c r="A281" s="27">
        <f>IFERROR(IF(OR(Assumptions!$B$3="",Assumptions!$B$9="",ROW()-4&gt;Assumptions!$B$9,AND(ROW()&gt;5,IFERROR($I280,0)&lt;=0)),"",ROW()-4),"")</f>
        <v/>
      </c>
      <c r="B281" s="25">
        <f>IF($A281="","",IFERROR(EDATE(Assumptions!$B$10,$A281-1),""))</f>
        <v/>
      </c>
      <c r="C281" s="16">
        <f>IF($A281="","",IF($A281=1,Assumptions!$B$7,IFERROR($I280,"")))</f>
        <v/>
      </c>
      <c r="D281" s="16">
        <f>IF($C281="","",IFERROR(MIN(Assumptions!$B$13,$C281+$C281*Assumptions!$B$8/12),""))</f>
        <v/>
      </c>
      <c r="E281" s="19" t="n"/>
      <c r="F281" s="16">
        <f>IF($C281="","",IFERROR(MIN(IF($E281="",IF(Assumptions!$B$11="",0,Assumptions!$B$11),$E281),MAX(0,$C281+$C281*Assumptions!$B$8/12-$D281)),""))</f>
        <v/>
      </c>
      <c r="G281" s="16">
        <f>IF($C281="","",IFERROR($C281*Assumptions!$B$8/12,""))</f>
        <v/>
      </c>
      <c r="H281" s="16">
        <f>IF($C281="","",IFERROR(MIN($C281,MAX(0,$D281-$G281)+$F281),""))</f>
        <v/>
      </c>
      <c r="I281" s="16">
        <f>IF($C281="","",IFERROR(MAX(0,$C281-$H281),""))</f>
        <v/>
      </c>
      <c r="J281" s="16">
        <f>IF($C281="","",IFERROR($D281+$F281,""))</f>
        <v/>
      </c>
      <c r="K281" s="23" t="n"/>
      <c r="L281" s="24" t="n"/>
    </row>
    <row r="282">
      <c r="A282" s="28">
        <f>IFERROR(IF(OR(Assumptions!$B$3="",Assumptions!$B$9="",ROW()-4&gt;Assumptions!$B$9,AND(ROW()&gt;5,IFERROR($I281,0)&lt;=0)),"",ROW()-4),"")</f>
        <v/>
      </c>
      <c r="B282" s="26">
        <f>IF($A282="","",IFERROR(EDATE(Assumptions!$B$10,$A282-1),""))</f>
        <v/>
      </c>
      <c r="C282" s="7">
        <f>IF($A282="","",IF($A282=1,Assumptions!$B$7,IFERROR($I281,"")))</f>
        <v/>
      </c>
      <c r="D282" s="7">
        <f>IF($C282="","",IFERROR(MIN(Assumptions!$B$13,$C282+$C282*Assumptions!$B$8/12),""))</f>
        <v/>
      </c>
      <c r="E282" s="19" t="n"/>
      <c r="F282" s="7">
        <f>IF($C282="","",IFERROR(MIN(IF($E282="",IF(Assumptions!$B$11="",0,Assumptions!$B$11),$E282),MAX(0,$C282+$C282*Assumptions!$B$8/12-$D282)),""))</f>
        <v/>
      </c>
      <c r="G282" s="7">
        <f>IF($C282="","",IFERROR($C282*Assumptions!$B$8/12,""))</f>
        <v/>
      </c>
      <c r="H282" s="7">
        <f>IF($C282="","",IFERROR(MIN($C282,MAX(0,$D282-$G282)+$F282),""))</f>
        <v/>
      </c>
      <c r="I282" s="7">
        <f>IF($C282="","",IFERROR(MAX(0,$C282-$H282),""))</f>
        <v/>
      </c>
      <c r="J282" s="7">
        <f>IF($C282="","",IFERROR($D282+$F282,""))</f>
        <v/>
      </c>
      <c r="K282" s="23" t="n"/>
      <c r="L282" s="24" t="n"/>
    </row>
    <row r="283">
      <c r="A283" s="27">
        <f>IFERROR(IF(OR(Assumptions!$B$3="",Assumptions!$B$9="",ROW()-4&gt;Assumptions!$B$9,AND(ROW()&gt;5,IFERROR($I282,0)&lt;=0)),"",ROW()-4),"")</f>
        <v/>
      </c>
      <c r="B283" s="25">
        <f>IF($A283="","",IFERROR(EDATE(Assumptions!$B$10,$A283-1),""))</f>
        <v/>
      </c>
      <c r="C283" s="16">
        <f>IF($A283="","",IF($A283=1,Assumptions!$B$7,IFERROR($I282,"")))</f>
        <v/>
      </c>
      <c r="D283" s="16">
        <f>IF($C283="","",IFERROR(MIN(Assumptions!$B$13,$C283+$C283*Assumptions!$B$8/12),""))</f>
        <v/>
      </c>
      <c r="E283" s="19" t="n"/>
      <c r="F283" s="16">
        <f>IF($C283="","",IFERROR(MIN(IF($E283="",IF(Assumptions!$B$11="",0,Assumptions!$B$11),$E283),MAX(0,$C283+$C283*Assumptions!$B$8/12-$D283)),""))</f>
        <v/>
      </c>
      <c r="G283" s="16">
        <f>IF($C283="","",IFERROR($C283*Assumptions!$B$8/12,""))</f>
        <v/>
      </c>
      <c r="H283" s="16">
        <f>IF($C283="","",IFERROR(MIN($C283,MAX(0,$D283-$G283)+$F283),""))</f>
        <v/>
      </c>
      <c r="I283" s="16">
        <f>IF($C283="","",IFERROR(MAX(0,$C283-$H283),""))</f>
        <v/>
      </c>
      <c r="J283" s="16">
        <f>IF($C283="","",IFERROR($D283+$F283,""))</f>
        <v/>
      </c>
      <c r="K283" s="23" t="n"/>
      <c r="L283" s="24" t="n"/>
    </row>
    <row r="284">
      <c r="A284" s="28">
        <f>IFERROR(IF(OR(Assumptions!$B$3="",Assumptions!$B$9="",ROW()-4&gt;Assumptions!$B$9,AND(ROW()&gt;5,IFERROR($I283,0)&lt;=0)),"",ROW()-4),"")</f>
        <v/>
      </c>
      <c r="B284" s="26">
        <f>IF($A284="","",IFERROR(EDATE(Assumptions!$B$10,$A284-1),""))</f>
        <v/>
      </c>
      <c r="C284" s="7">
        <f>IF($A284="","",IF($A284=1,Assumptions!$B$7,IFERROR($I283,"")))</f>
        <v/>
      </c>
      <c r="D284" s="7">
        <f>IF($C284="","",IFERROR(MIN(Assumptions!$B$13,$C284+$C284*Assumptions!$B$8/12),""))</f>
        <v/>
      </c>
      <c r="E284" s="19" t="n"/>
      <c r="F284" s="7">
        <f>IF($C284="","",IFERROR(MIN(IF($E284="",IF(Assumptions!$B$11="",0,Assumptions!$B$11),$E284),MAX(0,$C284+$C284*Assumptions!$B$8/12-$D284)),""))</f>
        <v/>
      </c>
      <c r="G284" s="7">
        <f>IF($C284="","",IFERROR($C284*Assumptions!$B$8/12,""))</f>
        <v/>
      </c>
      <c r="H284" s="7">
        <f>IF($C284="","",IFERROR(MIN($C284,MAX(0,$D284-$G284)+$F284),""))</f>
        <v/>
      </c>
      <c r="I284" s="7">
        <f>IF($C284="","",IFERROR(MAX(0,$C284-$H284),""))</f>
        <v/>
      </c>
      <c r="J284" s="7">
        <f>IF($C284="","",IFERROR($D284+$F284,""))</f>
        <v/>
      </c>
      <c r="K284" s="23" t="n"/>
      <c r="L284" s="24" t="n"/>
    </row>
    <row r="285">
      <c r="A285" s="27">
        <f>IFERROR(IF(OR(Assumptions!$B$3="",Assumptions!$B$9="",ROW()-4&gt;Assumptions!$B$9,AND(ROW()&gt;5,IFERROR($I284,0)&lt;=0)),"",ROW()-4),"")</f>
        <v/>
      </c>
      <c r="B285" s="25">
        <f>IF($A285="","",IFERROR(EDATE(Assumptions!$B$10,$A285-1),""))</f>
        <v/>
      </c>
      <c r="C285" s="16">
        <f>IF($A285="","",IF($A285=1,Assumptions!$B$7,IFERROR($I284,"")))</f>
        <v/>
      </c>
      <c r="D285" s="16">
        <f>IF($C285="","",IFERROR(MIN(Assumptions!$B$13,$C285+$C285*Assumptions!$B$8/12),""))</f>
        <v/>
      </c>
      <c r="E285" s="19" t="n"/>
      <c r="F285" s="16">
        <f>IF($C285="","",IFERROR(MIN(IF($E285="",IF(Assumptions!$B$11="",0,Assumptions!$B$11),$E285),MAX(0,$C285+$C285*Assumptions!$B$8/12-$D285)),""))</f>
        <v/>
      </c>
      <c r="G285" s="16">
        <f>IF($C285="","",IFERROR($C285*Assumptions!$B$8/12,""))</f>
        <v/>
      </c>
      <c r="H285" s="16">
        <f>IF($C285="","",IFERROR(MIN($C285,MAX(0,$D285-$G285)+$F285),""))</f>
        <v/>
      </c>
      <c r="I285" s="16">
        <f>IF($C285="","",IFERROR(MAX(0,$C285-$H285),""))</f>
        <v/>
      </c>
      <c r="J285" s="16">
        <f>IF($C285="","",IFERROR($D285+$F285,""))</f>
        <v/>
      </c>
      <c r="K285" s="23" t="n"/>
      <c r="L285" s="24" t="n"/>
    </row>
    <row r="286">
      <c r="A286" s="28">
        <f>IFERROR(IF(OR(Assumptions!$B$3="",Assumptions!$B$9="",ROW()-4&gt;Assumptions!$B$9,AND(ROW()&gt;5,IFERROR($I285,0)&lt;=0)),"",ROW()-4),"")</f>
        <v/>
      </c>
      <c r="B286" s="26">
        <f>IF($A286="","",IFERROR(EDATE(Assumptions!$B$10,$A286-1),""))</f>
        <v/>
      </c>
      <c r="C286" s="7">
        <f>IF($A286="","",IF($A286=1,Assumptions!$B$7,IFERROR($I285,"")))</f>
        <v/>
      </c>
      <c r="D286" s="7">
        <f>IF($C286="","",IFERROR(MIN(Assumptions!$B$13,$C286+$C286*Assumptions!$B$8/12),""))</f>
        <v/>
      </c>
      <c r="E286" s="19" t="n"/>
      <c r="F286" s="7">
        <f>IF($C286="","",IFERROR(MIN(IF($E286="",IF(Assumptions!$B$11="",0,Assumptions!$B$11),$E286),MAX(0,$C286+$C286*Assumptions!$B$8/12-$D286)),""))</f>
        <v/>
      </c>
      <c r="G286" s="7">
        <f>IF($C286="","",IFERROR($C286*Assumptions!$B$8/12,""))</f>
        <v/>
      </c>
      <c r="H286" s="7">
        <f>IF($C286="","",IFERROR(MIN($C286,MAX(0,$D286-$G286)+$F286),""))</f>
        <v/>
      </c>
      <c r="I286" s="7">
        <f>IF($C286="","",IFERROR(MAX(0,$C286-$H286),""))</f>
        <v/>
      </c>
      <c r="J286" s="7">
        <f>IF($C286="","",IFERROR($D286+$F286,""))</f>
        <v/>
      </c>
      <c r="K286" s="23" t="n"/>
      <c r="L286" s="24" t="n"/>
    </row>
    <row r="287">
      <c r="A287" s="27">
        <f>IFERROR(IF(OR(Assumptions!$B$3="",Assumptions!$B$9="",ROW()-4&gt;Assumptions!$B$9,AND(ROW()&gt;5,IFERROR($I286,0)&lt;=0)),"",ROW()-4),"")</f>
        <v/>
      </c>
      <c r="B287" s="25">
        <f>IF($A287="","",IFERROR(EDATE(Assumptions!$B$10,$A287-1),""))</f>
        <v/>
      </c>
      <c r="C287" s="16">
        <f>IF($A287="","",IF($A287=1,Assumptions!$B$7,IFERROR($I286,"")))</f>
        <v/>
      </c>
      <c r="D287" s="16">
        <f>IF($C287="","",IFERROR(MIN(Assumptions!$B$13,$C287+$C287*Assumptions!$B$8/12),""))</f>
        <v/>
      </c>
      <c r="E287" s="19" t="n"/>
      <c r="F287" s="16">
        <f>IF($C287="","",IFERROR(MIN(IF($E287="",IF(Assumptions!$B$11="",0,Assumptions!$B$11),$E287),MAX(0,$C287+$C287*Assumptions!$B$8/12-$D287)),""))</f>
        <v/>
      </c>
      <c r="G287" s="16">
        <f>IF($C287="","",IFERROR($C287*Assumptions!$B$8/12,""))</f>
        <v/>
      </c>
      <c r="H287" s="16">
        <f>IF($C287="","",IFERROR(MIN($C287,MAX(0,$D287-$G287)+$F287),""))</f>
        <v/>
      </c>
      <c r="I287" s="16">
        <f>IF($C287="","",IFERROR(MAX(0,$C287-$H287),""))</f>
        <v/>
      </c>
      <c r="J287" s="16">
        <f>IF($C287="","",IFERROR($D287+$F287,""))</f>
        <v/>
      </c>
      <c r="K287" s="23" t="n"/>
      <c r="L287" s="24" t="n"/>
    </row>
    <row r="288">
      <c r="A288" s="28">
        <f>IFERROR(IF(OR(Assumptions!$B$3="",Assumptions!$B$9="",ROW()-4&gt;Assumptions!$B$9,AND(ROW()&gt;5,IFERROR($I287,0)&lt;=0)),"",ROW()-4),"")</f>
        <v/>
      </c>
      <c r="B288" s="26">
        <f>IF($A288="","",IFERROR(EDATE(Assumptions!$B$10,$A288-1),""))</f>
        <v/>
      </c>
      <c r="C288" s="7">
        <f>IF($A288="","",IF($A288=1,Assumptions!$B$7,IFERROR($I287,"")))</f>
        <v/>
      </c>
      <c r="D288" s="7">
        <f>IF($C288="","",IFERROR(MIN(Assumptions!$B$13,$C288+$C288*Assumptions!$B$8/12),""))</f>
        <v/>
      </c>
      <c r="E288" s="19" t="n"/>
      <c r="F288" s="7">
        <f>IF($C288="","",IFERROR(MIN(IF($E288="",IF(Assumptions!$B$11="",0,Assumptions!$B$11),$E288),MAX(0,$C288+$C288*Assumptions!$B$8/12-$D288)),""))</f>
        <v/>
      </c>
      <c r="G288" s="7">
        <f>IF($C288="","",IFERROR($C288*Assumptions!$B$8/12,""))</f>
        <v/>
      </c>
      <c r="H288" s="7">
        <f>IF($C288="","",IFERROR(MIN($C288,MAX(0,$D288-$G288)+$F288),""))</f>
        <v/>
      </c>
      <c r="I288" s="7">
        <f>IF($C288="","",IFERROR(MAX(0,$C288-$H288),""))</f>
        <v/>
      </c>
      <c r="J288" s="7">
        <f>IF($C288="","",IFERROR($D288+$F288,""))</f>
        <v/>
      </c>
      <c r="K288" s="23" t="n"/>
      <c r="L288" s="24" t="n"/>
    </row>
    <row r="289">
      <c r="A289" s="27">
        <f>IFERROR(IF(OR(Assumptions!$B$3="",Assumptions!$B$9="",ROW()-4&gt;Assumptions!$B$9,AND(ROW()&gt;5,IFERROR($I288,0)&lt;=0)),"",ROW()-4),"")</f>
        <v/>
      </c>
      <c r="B289" s="25">
        <f>IF($A289="","",IFERROR(EDATE(Assumptions!$B$10,$A289-1),""))</f>
        <v/>
      </c>
      <c r="C289" s="16">
        <f>IF($A289="","",IF($A289=1,Assumptions!$B$7,IFERROR($I288,"")))</f>
        <v/>
      </c>
      <c r="D289" s="16">
        <f>IF($C289="","",IFERROR(MIN(Assumptions!$B$13,$C289+$C289*Assumptions!$B$8/12),""))</f>
        <v/>
      </c>
      <c r="E289" s="19" t="n"/>
      <c r="F289" s="16">
        <f>IF($C289="","",IFERROR(MIN(IF($E289="",IF(Assumptions!$B$11="",0,Assumptions!$B$11),$E289),MAX(0,$C289+$C289*Assumptions!$B$8/12-$D289)),""))</f>
        <v/>
      </c>
      <c r="G289" s="16">
        <f>IF($C289="","",IFERROR($C289*Assumptions!$B$8/12,""))</f>
        <v/>
      </c>
      <c r="H289" s="16">
        <f>IF($C289="","",IFERROR(MIN($C289,MAX(0,$D289-$G289)+$F289),""))</f>
        <v/>
      </c>
      <c r="I289" s="16">
        <f>IF($C289="","",IFERROR(MAX(0,$C289-$H289),""))</f>
        <v/>
      </c>
      <c r="J289" s="16">
        <f>IF($C289="","",IFERROR($D289+$F289,""))</f>
        <v/>
      </c>
      <c r="K289" s="23" t="n"/>
      <c r="L289" s="24" t="n"/>
    </row>
    <row r="290">
      <c r="A290" s="28">
        <f>IFERROR(IF(OR(Assumptions!$B$3="",Assumptions!$B$9="",ROW()-4&gt;Assumptions!$B$9,AND(ROW()&gt;5,IFERROR($I289,0)&lt;=0)),"",ROW()-4),"")</f>
        <v/>
      </c>
      <c r="B290" s="26">
        <f>IF($A290="","",IFERROR(EDATE(Assumptions!$B$10,$A290-1),""))</f>
        <v/>
      </c>
      <c r="C290" s="7">
        <f>IF($A290="","",IF($A290=1,Assumptions!$B$7,IFERROR($I289,"")))</f>
        <v/>
      </c>
      <c r="D290" s="7">
        <f>IF($C290="","",IFERROR(MIN(Assumptions!$B$13,$C290+$C290*Assumptions!$B$8/12),""))</f>
        <v/>
      </c>
      <c r="E290" s="19" t="n"/>
      <c r="F290" s="7">
        <f>IF($C290="","",IFERROR(MIN(IF($E290="",IF(Assumptions!$B$11="",0,Assumptions!$B$11),$E290),MAX(0,$C290+$C290*Assumptions!$B$8/12-$D290)),""))</f>
        <v/>
      </c>
      <c r="G290" s="7">
        <f>IF($C290="","",IFERROR($C290*Assumptions!$B$8/12,""))</f>
        <v/>
      </c>
      <c r="H290" s="7">
        <f>IF($C290="","",IFERROR(MIN($C290,MAX(0,$D290-$G290)+$F290),""))</f>
        <v/>
      </c>
      <c r="I290" s="7">
        <f>IF($C290="","",IFERROR(MAX(0,$C290-$H290),""))</f>
        <v/>
      </c>
      <c r="J290" s="7">
        <f>IF($C290="","",IFERROR($D290+$F290,""))</f>
        <v/>
      </c>
      <c r="K290" s="23" t="n"/>
      <c r="L290" s="24" t="n"/>
    </row>
    <row r="291">
      <c r="A291" s="27">
        <f>IFERROR(IF(OR(Assumptions!$B$3="",Assumptions!$B$9="",ROW()-4&gt;Assumptions!$B$9,AND(ROW()&gt;5,IFERROR($I290,0)&lt;=0)),"",ROW()-4),"")</f>
        <v/>
      </c>
      <c r="B291" s="25">
        <f>IF($A291="","",IFERROR(EDATE(Assumptions!$B$10,$A291-1),""))</f>
        <v/>
      </c>
      <c r="C291" s="16">
        <f>IF($A291="","",IF($A291=1,Assumptions!$B$7,IFERROR($I290,"")))</f>
        <v/>
      </c>
      <c r="D291" s="16">
        <f>IF($C291="","",IFERROR(MIN(Assumptions!$B$13,$C291+$C291*Assumptions!$B$8/12),""))</f>
        <v/>
      </c>
      <c r="E291" s="19" t="n"/>
      <c r="F291" s="16">
        <f>IF($C291="","",IFERROR(MIN(IF($E291="",IF(Assumptions!$B$11="",0,Assumptions!$B$11),$E291),MAX(0,$C291+$C291*Assumptions!$B$8/12-$D291)),""))</f>
        <v/>
      </c>
      <c r="G291" s="16">
        <f>IF($C291="","",IFERROR($C291*Assumptions!$B$8/12,""))</f>
        <v/>
      </c>
      <c r="H291" s="16">
        <f>IF($C291="","",IFERROR(MIN($C291,MAX(0,$D291-$G291)+$F291),""))</f>
        <v/>
      </c>
      <c r="I291" s="16">
        <f>IF($C291="","",IFERROR(MAX(0,$C291-$H291),""))</f>
        <v/>
      </c>
      <c r="J291" s="16">
        <f>IF($C291="","",IFERROR($D291+$F291,""))</f>
        <v/>
      </c>
      <c r="K291" s="23" t="n"/>
      <c r="L291" s="24" t="n"/>
    </row>
    <row r="292">
      <c r="A292" s="28">
        <f>IFERROR(IF(OR(Assumptions!$B$3="",Assumptions!$B$9="",ROW()-4&gt;Assumptions!$B$9,AND(ROW()&gt;5,IFERROR($I291,0)&lt;=0)),"",ROW()-4),"")</f>
        <v/>
      </c>
      <c r="B292" s="26">
        <f>IF($A292="","",IFERROR(EDATE(Assumptions!$B$10,$A292-1),""))</f>
        <v/>
      </c>
      <c r="C292" s="7">
        <f>IF($A292="","",IF($A292=1,Assumptions!$B$7,IFERROR($I291,"")))</f>
        <v/>
      </c>
      <c r="D292" s="7">
        <f>IF($C292="","",IFERROR(MIN(Assumptions!$B$13,$C292+$C292*Assumptions!$B$8/12),""))</f>
        <v/>
      </c>
      <c r="E292" s="19" t="n"/>
      <c r="F292" s="7">
        <f>IF($C292="","",IFERROR(MIN(IF($E292="",IF(Assumptions!$B$11="",0,Assumptions!$B$11),$E292),MAX(0,$C292+$C292*Assumptions!$B$8/12-$D292)),""))</f>
        <v/>
      </c>
      <c r="G292" s="7">
        <f>IF($C292="","",IFERROR($C292*Assumptions!$B$8/12,""))</f>
        <v/>
      </c>
      <c r="H292" s="7">
        <f>IF($C292="","",IFERROR(MIN($C292,MAX(0,$D292-$G292)+$F292),""))</f>
        <v/>
      </c>
      <c r="I292" s="7">
        <f>IF($C292="","",IFERROR(MAX(0,$C292-$H292),""))</f>
        <v/>
      </c>
      <c r="J292" s="7">
        <f>IF($C292="","",IFERROR($D292+$F292,""))</f>
        <v/>
      </c>
      <c r="K292" s="23" t="n"/>
      <c r="L292" s="24" t="n"/>
    </row>
    <row r="293">
      <c r="A293" s="27">
        <f>IFERROR(IF(OR(Assumptions!$B$3="",Assumptions!$B$9="",ROW()-4&gt;Assumptions!$B$9,AND(ROW()&gt;5,IFERROR($I292,0)&lt;=0)),"",ROW()-4),"")</f>
        <v/>
      </c>
      <c r="B293" s="25">
        <f>IF($A293="","",IFERROR(EDATE(Assumptions!$B$10,$A293-1),""))</f>
        <v/>
      </c>
      <c r="C293" s="16">
        <f>IF($A293="","",IF($A293=1,Assumptions!$B$7,IFERROR($I292,"")))</f>
        <v/>
      </c>
      <c r="D293" s="16">
        <f>IF($C293="","",IFERROR(MIN(Assumptions!$B$13,$C293+$C293*Assumptions!$B$8/12),""))</f>
        <v/>
      </c>
      <c r="E293" s="19" t="n"/>
      <c r="F293" s="16">
        <f>IF($C293="","",IFERROR(MIN(IF($E293="",IF(Assumptions!$B$11="",0,Assumptions!$B$11),$E293),MAX(0,$C293+$C293*Assumptions!$B$8/12-$D293)),""))</f>
        <v/>
      </c>
      <c r="G293" s="16">
        <f>IF($C293="","",IFERROR($C293*Assumptions!$B$8/12,""))</f>
        <v/>
      </c>
      <c r="H293" s="16">
        <f>IF($C293="","",IFERROR(MIN($C293,MAX(0,$D293-$G293)+$F293),""))</f>
        <v/>
      </c>
      <c r="I293" s="16">
        <f>IF($C293="","",IFERROR(MAX(0,$C293-$H293),""))</f>
        <v/>
      </c>
      <c r="J293" s="16">
        <f>IF($C293="","",IFERROR($D293+$F293,""))</f>
        <v/>
      </c>
      <c r="K293" s="23" t="n"/>
      <c r="L293" s="24" t="n"/>
    </row>
    <row r="294">
      <c r="A294" s="28">
        <f>IFERROR(IF(OR(Assumptions!$B$3="",Assumptions!$B$9="",ROW()-4&gt;Assumptions!$B$9,AND(ROW()&gt;5,IFERROR($I293,0)&lt;=0)),"",ROW()-4),"")</f>
        <v/>
      </c>
      <c r="B294" s="26">
        <f>IF($A294="","",IFERROR(EDATE(Assumptions!$B$10,$A294-1),""))</f>
        <v/>
      </c>
      <c r="C294" s="7">
        <f>IF($A294="","",IF($A294=1,Assumptions!$B$7,IFERROR($I293,"")))</f>
        <v/>
      </c>
      <c r="D294" s="7">
        <f>IF($C294="","",IFERROR(MIN(Assumptions!$B$13,$C294+$C294*Assumptions!$B$8/12),""))</f>
        <v/>
      </c>
      <c r="E294" s="19" t="n"/>
      <c r="F294" s="7">
        <f>IF($C294="","",IFERROR(MIN(IF($E294="",IF(Assumptions!$B$11="",0,Assumptions!$B$11),$E294),MAX(0,$C294+$C294*Assumptions!$B$8/12-$D294)),""))</f>
        <v/>
      </c>
      <c r="G294" s="7">
        <f>IF($C294="","",IFERROR($C294*Assumptions!$B$8/12,""))</f>
        <v/>
      </c>
      <c r="H294" s="7">
        <f>IF($C294="","",IFERROR(MIN($C294,MAX(0,$D294-$G294)+$F294),""))</f>
        <v/>
      </c>
      <c r="I294" s="7">
        <f>IF($C294="","",IFERROR(MAX(0,$C294-$H294),""))</f>
        <v/>
      </c>
      <c r="J294" s="7">
        <f>IF($C294="","",IFERROR($D294+$F294,""))</f>
        <v/>
      </c>
      <c r="K294" s="23" t="n"/>
      <c r="L294" s="24" t="n"/>
    </row>
    <row r="295">
      <c r="A295" s="27">
        <f>IFERROR(IF(OR(Assumptions!$B$3="",Assumptions!$B$9="",ROW()-4&gt;Assumptions!$B$9,AND(ROW()&gt;5,IFERROR($I294,0)&lt;=0)),"",ROW()-4),"")</f>
        <v/>
      </c>
      <c r="B295" s="25">
        <f>IF($A295="","",IFERROR(EDATE(Assumptions!$B$10,$A295-1),""))</f>
        <v/>
      </c>
      <c r="C295" s="16">
        <f>IF($A295="","",IF($A295=1,Assumptions!$B$7,IFERROR($I294,"")))</f>
        <v/>
      </c>
      <c r="D295" s="16">
        <f>IF($C295="","",IFERROR(MIN(Assumptions!$B$13,$C295+$C295*Assumptions!$B$8/12),""))</f>
        <v/>
      </c>
      <c r="E295" s="19" t="n"/>
      <c r="F295" s="16">
        <f>IF($C295="","",IFERROR(MIN(IF($E295="",IF(Assumptions!$B$11="",0,Assumptions!$B$11),$E295),MAX(0,$C295+$C295*Assumptions!$B$8/12-$D295)),""))</f>
        <v/>
      </c>
      <c r="G295" s="16">
        <f>IF($C295="","",IFERROR($C295*Assumptions!$B$8/12,""))</f>
        <v/>
      </c>
      <c r="H295" s="16">
        <f>IF($C295="","",IFERROR(MIN($C295,MAX(0,$D295-$G295)+$F295),""))</f>
        <v/>
      </c>
      <c r="I295" s="16">
        <f>IF($C295="","",IFERROR(MAX(0,$C295-$H295),""))</f>
        <v/>
      </c>
      <c r="J295" s="16">
        <f>IF($C295="","",IFERROR($D295+$F295,""))</f>
        <v/>
      </c>
      <c r="K295" s="23" t="n"/>
      <c r="L295" s="24" t="n"/>
    </row>
    <row r="296">
      <c r="A296" s="28">
        <f>IFERROR(IF(OR(Assumptions!$B$3="",Assumptions!$B$9="",ROW()-4&gt;Assumptions!$B$9,AND(ROW()&gt;5,IFERROR($I295,0)&lt;=0)),"",ROW()-4),"")</f>
        <v/>
      </c>
      <c r="B296" s="26">
        <f>IF($A296="","",IFERROR(EDATE(Assumptions!$B$10,$A296-1),""))</f>
        <v/>
      </c>
      <c r="C296" s="7">
        <f>IF($A296="","",IF($A296=1,Assumptions!$B$7,IFERROR($I295,"")))</f>
        <v/>
      </c>
      <c r="D296" s="7">
        <f>IF($C296="","",IFERROR(MIN(Assumptions!$B$13,$C296+$C296*Assumptions!$B$8/12),""))</f>
        <v/>
      </c>
      <c r="E296" s="19" t="n"/>
      <c r="F296" s="7">
        <f>IF($C296="","",IFERROR(MIN(IF($E296="",IF(Assumptions!$B$11="",0,Assumptions!$B$11),$E296),MAX(0,$C296+$C296*Assumptions!$B$8/12-$D296)),""))</f>
        <v/>
      </c>
      <c r="G296" s="7">
        <f>IF($C296="","",IFERROR($C296*Assumptions!$B$8/12,""))</f>
        <v/>
      </c>
      <c r="H296" s="7">
        <f>IF($C296="","",IFERROR(MIN($C296,MAX(0,$D296-$G296)+$F296),""))</f>
        <v/>
      </c>
      <c r="I296" s="7">
        <f>IF($C296="","",IFERROR(MAX(0,$C296-$H296),""))</f>
        <v/>
      </c>
      <c r="J296" s="7">
        <f>IF($C296="","",IFERROR($D296+$F296,""))</f>
        <v/>
      </c>
      <c r="K296" s="23" t="n"/>
      <c r="L296" s="24" t="n"/>
    </row>
    <row r="297">
      <c r="A297" s="27">
        <f>IFERROR(IF(OR(Assumptions!$B$3="",Assumptions!$B$9="",ROW()-4&gt;Assumptions!$B$9,AND(ROW()&gt;5,IFERROR($I296,0)&lt;=0)),"",ROW()-4),"")</f>
        <v/>
      </c>
      <c r="B297" s="25">
        <f>IF($A297="","",IFERROR(EDATE(Assumptions!$B$10,$A297-1),""))</f>
        <v/>
      </c>
      <c r="C297" s="16">
        <f>IF($A297="","",IF($A297=1,Assumptions!$B$7,IFERROR($I296,"")))</f>
        <v/>
      </c>
      <c r="D297" s="16">
        <f>IF($C297="","",IFERROR(MIN(Assumptions!$B$13,$C297+$C297*Assumptions!$B$8/12),""))</f>
        <v/>
      </c>
      <c r="E297" s="19" t="n"/>
      <c r="F297" s="16">
        <f>IF($C297="","",IFERROR(MIN(IF($E297="",IF(Assumptions!$B$11="",0,Assumptions!$B$11),$E297),MAX(0,$C297+$C297*Assumptions!$B$8/12-$D297)),""))</f>
        <v/>
      </c>
      <c r="G297" s="16">
        <f>IF($C297="","",IFERROR($C297*Assumptions!$B$8/12,""))</f>
        <v/>
      </c>
      <c r="H297" s="16">
        <f>IF($C297="","",IFERROR(MIN($C297,MAX(0,$D297-$G297)+$F297),""))</f>
        <v/>
      </c>
      <c r="I297" s="16">
        <f>IF($C297="","",IFERROR(MAX(0,$C297-$H297),""))</f>
        <v/>
      </c>
      <c r="J297" s="16">
        <f>IF($C297="","",IFERROR($D297+$F297,""))</f>
        <v/>
      </c>
      <c r="K297" s="23" t="n"/>
      <c r="L297" s="24" t="n"/>
    </row>
    <row r="298">
      <c r="A298" s="28">
        <f>IFERROR(IF(OR(Assumptions!$B$3="",Assumptions!$B$9="",ROW()-4&gt;Assumptions!$B$9,AND(ROW()&gt;5,IFERROR($I297,0)&lt;=0)),"",ROW()-4),"")</f>
        <v/>
      </c>
      <c r="B298" s="26">
        <f>IF($A298="","",IFERROR(EDATE(Assumptions!$B$10,$A298-1),""))</f>
        <v/>
      </c>
      <c r="C298" s="7">
        <f>IF($A298="","",IF($A298=1,Assumptions!$B$7,IFERROR($I297,"")))</f>
        <v/>
      </c>
      <c r="D298" s="7">
        <f>IF($C298="","",IFERROR(MIN(Assumptions!$B$13,$C298+$C298*Assumptions!$B$8/12),""))</f>
        <v/>
      </c>
      <c r="E298" s="19" t="n"/>
      <c r="F298" s="7">
        <f>IF($C298="","",IFERROR(MIN(IF($E298="",IF(Assumptions!$B$11="",0,Assumptions!$B$11),$E298),MAX(0,$C298+$C298*Assumptions!$B$8/12-$D298)),""))</f>
        <v/>
      </c>
      <c r="G298" s="7">
        <f>IF($C298="","",IFERROR($C298*Assumptions!$B$8/12,""))</f>
        <v/>
      </c>
      <c r="H298" s="7">
        <f>IF($C298="","",IFERROR(MIN($C298,MAX(0,$D298-$G298)+$F298),""))</f>
        <v/>
      </c>
      <c r="I298" s="7">
        <f>IF($C298="","",IFERROR(MAX(0,$C298-$H298),""))</f>
        <v/>
      </c>
      <c r="J298" s="7">
        <f>IF($C298="","",IFERROR($D298+$F298,""))</f>
        <v/>
      </c>
      <c r="K298" s="23" t="n"/>
      <c r="L298" s="24" t="n"/>
    </row>
    <row r="299">
      <c r="A299" s="27">
        <f>IFERROR(IF(OR(Assumptions!$B$3="",Assumptions!$B$9="",ROW()-4&gt;Assumptions!$B$9,AND(ROW()&gt;5,IFERROR($I298,0)&lt;=0)),"",ROW()-4),"")</f>
        <v/>
      </c>
      <c r="B299" s="25">
        <f>IF($A299="","",IFERROR(EDATE(Assumptions!$B$10,$A299-1),""))</f>
        <v/>
      </c>
      <c r="C299" s="16">
        <f>IF($A299="","",IF($A299=1,Assumptions!$B$7,IFERROR($I298,"")))</f>
        <v/>
      </c>
      <c r="D299" s="16">
        <f>IF($C299="","",IFERROR(MIN(Assumptions!$B$13,$C299+$C299*Assumptions!$B$8/12),""))</f>
        <v/>
      </c>
      <c r="E299" s="19" t="n"/>
      <c r="F299" s="16">
        <f>IF($C299="","",IFERROR(MIN(IF($E299="",IF(Assumptions!$B$11="",0,Assumptions!$B$11),$E299),MAX(0,$C299+$C299*Assumptions!$B$8/12-$D299)),""))</f>
        <v/>
      </c>
      <c r="G299" s="16">
        <f>IF($C299="","",IFERROR($C299*Assumptions!$B$8/12,""))</f>
        <v/>
      </c>
      <c r="H299" s="16">
        <f>IF($C299="","",IFERROR(MIN($C299,MAX(0,$D299-$G299)+$F299),""))</f>
        <v/>
      </c>
      <c r="I299" s="16">
        <f>IF($C299="","",IFERROR(MAX(0,$C299-$H299),""))</f>
        <v/>
      </c>
      <c r="J299" s="16">
        <f>IF($C299="","",IFERROR($D299+$F299,""))</f>
        <v/>
      </c>
      <c r="K299" s="23" t="n"/>
      <c r="L299" s="24" t="n"/>
    </row>
    <row r="300">
      <c r="A300" s="28">
        <f>IFERROR(IF(OR(Assumptions!$B$3="",Assumptions!$B$9="",ROW()-4&gt;Assumptions!$B$9,AND(ROW()&gt;5,IFERROR($I299,0)&lt;=0)),"",ROW()-4),"")</f>
        <v/>
      </c>
      <c r="B300" s="26">
        <f>IF($A300="","",IFERROR(EDATE(Assumptions!$B$10,$A300-1),""))</f>
        <v/>
      </c>
      <c r="C300" s="7">
        <f>IF($A300="","",IF($A300=1,Assumptions!$B$7,IFERROR($I299,"")))</f>
        <v/>
      </c>
      <c r="D300" s="7">
        <f>IF($C300="","",IFERROR(MIN(Assumptions!$B$13,$C300+$C300*Assumptions!$B$8/12),""))</f>
        <v/>
      </c>
      <c r="E300" s="19" t="n"/>
      <c r="F300" s="7">
        <f>IF($C300="","",IFERROR(MIN(IF($E300="",IF(Assumptions!$B$11="",0,Assumptions!$B$11),$E300),MAX(0,$C300+$C300*Assumptions!$B$8/12-$D300)),""))</f>
        <v/>
      </c>
      <c r="G300" s="7">
        <f>IF($C300="","",IFERROR($C300*Assumptions!$B$8/12,""))</f>
        <v/>
      </c>
      <c r="H300" s="7">
        <f>IF($C300="","",IFERROR(MIN($C300,MAX(0,$D300-$G300)+$F300),""))</f>
        <v/>
      </c>
      <c r="I300" s="7">
        <f>IF($C300="","",IFERROR(MAX(0,$C300-$H300),""))</f>
        <v/>
      </c>
      <c r="J300" s="7">
        <f>IF($C300="","",IFERROR($D300+$F300,""))</f>
        <v/>
      </c>
      <c r="K300" s="23" t="n"/>
      <c r="L300" s="24" t="n"/>
    </row>
    <row r="301">
      <c r="A301" s="27">
        <f>IFERROR(IF(OR(Assumptions!$B$3="",Assumptions!$B$9="",ROW()-4&gt;Assumptions!$B$9,AND(ROW()&gt;5,IFERROR($I300,0)&lt;=0)),"",ROW()-4),"")</f>
        <v/>
      </c>
      <c r="B301" s="25">
        <f>IF($A301="","",IFERROR(EDATE(Assumptions!$B$10,$A301-1),""))</f>
        <v/>
      </c>
      <c r="C301" s="16">
        <f>IF($A301="","",IF($A301=1,Assumptions!$B$7,IFERROR($I300,"")))</f>
        <v/>
      </c>
      <c r="D301" s="16">
        <f>IF($C301="","",IFERROR(MIN(Assumptions!$B$13,$C301+$C301*Assumptions!$B$8/12),""))</f>
        <v/>
      </c>
      <c r="E301" s="19" t="n"/>
      <c r="F301" s="16">
        <f>IF($C301="","",IFERROR(MIN(IF($E301="",IF(Assumptions!$B$11="",0,Assumptions!$B$11),$E301),MAX(0,$C301+$C301*Assumptions!$B$8/12-$D301)),""))</f>
        <v/>
      </c>
      <c r="G301" s="16">
        <f>IF($C301="","",IFERROR($C301*Assumptions!$B$8/12,""))</f>
        <v/>
      </c>
      <c r="H301" s="16">
        <f>IF($C301="","",IFERROR(MIN($C301,MAX(0,$D301-$G301)+$F301),""))</f>
        <v/>
      </c>
      <c r="I301" s="16">
        <f>IF($C301="","",IFERROR(MAX(0,$C301-$H301),""))</f>
        <v/>
      </c>
      <c r="J301" s="16">
        <f>IF($C301="","",IFERROR($D301+$F301,""))</f>
        <v/>
      </c>
      <c r="K301" s="23" t="n"/>
      <c r="L301" s="24" t="n"/>
    </row>
    <row r="302">
      <c r="A302" s="28">
        <f>IFERROR(IF(OR(Assumptions!$B$3="",Assumptions!$B$9="",ROW()-4&gt;Assumptions!$B$9,AND(ROW()&gt;5,IFERROR($I301,0)&lt;=0)),"",ROW()-4),"")</f>
        <v/>
      </c>
      <c r="B302" s="26">
        <f>IF($A302="","",IFERROR(EDATE(Assumptions!$B$10,$A302-1),""))</f>
        <v/>
      </c>
      <c r="C302" s="7">
        <f>IF($A302="","",IF($A302=1,Assumptions!$B$7,IFERROR($I301,"")))</f>
        <v/>
      </c>
      <c r="D302" s="7">
        <f>IF($C302="","",IFERROR(MIN(Assumptions!$B$13,$C302+$C302*Assumptions!$B$8/12),""))</f>
        <v/>
      </c>
      <c r="E302" s="19" t="n"/>
      <c r="F302" s="7">
        <f>IF($C302="","",IFERROR(MIN(IF($E302="",IF(Assumptions!$B$11="",0,Assumptions!$B$11),$E302),MAX(0,$C302+$C302*Assumptions!$B$8/12-$D302)),""))</f>
        <v/>
      </c>
      <c r="G302" s="7">
        <f>IF($C302="","",IFERROR($C302*Assumptions!$B$8/12,""))</f>
        <v/>
      </c>
      <c r="H302" s="7">
        <f>IF($C302="","",IFERROR(MIN($C302,MAX(0,$D302-$G302)+$F302),""))</f>
        <v/>
      </c>
      <c r="I302" s="7">
        <f>IF($C302="","",IFERROR(MAX(0,$C302-$H302),""))</f>
        <v/>
      </c>
      <c r="J302" s="7">
        <f>IF($C302="","",IFERROR($D302+$F302,""))</f>
        <v/>
      </c>
      <c r="K302" s="23" t="n"/>
      <c r="L302" s="24" t="n"/>
    </row>
    <row r="303">
      <c r="A303" s="27">
        <f>IFERROR(IF(OR(Assumptions!$B$3="",Assumptions!$B$9="",ROW()-4&gt;Assumptions!$B$9,AND(ROW()&gt;5,IFERROR($I302,0)&lt;=0)),"",ROW()-4),"")</f>
        <v/>
      </c>
      <c r="B303" s="25">
        <f>IF($A303="","",IFERROR(EDATE(Assumptions!$B$10,$A303-1),""))</f>
        <v/>
      </c>
      <c r="C303" s="16">
        <f>IF($A303="","",IF($A303=1,Assumptions!$B$7,IFERROR($I302,"")))</f>
        <v/>
      </c>
      <c r="D303" s="16">
        <f>IF($C303="","",IFERROR(MIN(Assumptions!$B$13,$C303+$C303*Assumptions!$B$8/12),""))</f>
        <v/>
      </c>
      <c r="E303" s="19" t="n"/>
      <c r="F303" s="16">
        <f>IF($C303="","",IFERROR(MIN(IF($E303="",IF(Assumptions!$B$11="",0,Assumptions!$B$11),$E303),MAX(0,$C303+$C303*Assumptions!$B$8/12-$D303)),""))</f>
        <v/>
      </c>
      <c r="G303" s="16">
        <f>IF($C303="","",IFERROR($C303*Assumptions!$B$8/12,""))</f>
        <v/>
      </c>
      <c r="H303" s="16">
        <f>IF($C303="","",IFERROR(MIN($C303,MAX(0,$D303-$G303)+$F303),""))</f>
        <v/>
      </c>
      <c r="I303" s="16">
        <f>IF($C303="","",IFERROR(MAX(0,$C303-$H303),""))</f>
        <v/>
      </c>
      <c r="J303" s="16">
        <f>IF($C303="","",IFERROR($D303+$F303,""))</f>
        <v/>
      </c>
      <c r="K303" s="23" t="n"/>
      <c r="L303" s="24" t="n"/>
    </row>
    <row r="304">
      <c r="A304" s="28">
        <f>IFERROR(IF(OR(Assumptions!$B$3="",Assumptions!$B$9="",ROW()-4&gt;Assumptions!$B$9,AND(ROW()&gt;5,IFERROR($I303,0)&lt;=0)),"",ROW()-4),"")</f>
        <v/>
      </c>
      <c r="B304" s="26">
        <f>IF($A304="","",IFERROR(EDATE(Assumptions!$B$10,$A304-1),""))</f>
        <v/>
      </c>
      <c r="C304" s="7">
        <f>IF($A304="","",IF($A304=1,Assumptions!$B$7,IFERROR($I303,"")))</f>
        <v/>
      </c>
      <c r="D304" s="7">
        <f>IF($C304="","",IFERROR(MIN(Assumptions!$B$13,$C304+$C304*Assumptions!$B$8/12),""))</f>
        <v/>
      </c>
      <c r="E304" s="19" t="n"/>
      <c r="F304" s="7">
        <f>IF($C304="","",IFERROR(MIN(IF($E304="",IF(Assumptions!$B$11="",0,Assumptions!$B$11),$E304),MAX(0,$C304+$C304*Assumptions!$B$8/12-$D304)),""))</f>
        <v/>
      </c>
      <c r="G304" s="7">
        <f>IF($C304="","",IFERROR($C304*Assumptions!$B$8/12,""))</f>
        <v/>
      </c>
      <c r="H304" s="7">
        <f>IF($C304="","",IFERROR(MIN($C304,MAX(0,$D304-$G304)+$F304),""))</f>
        <v/>
      </c>
      <c r="I304" s="7">
        <f>IF($C304="","",IFERROR(MAX(0,$C304-$H304),""))</f>
        <v/>
      </c>
      <c r="J304" s="7">
        <f>IF($C304="","",IFERROR($D304+$F304,""))</f>
        <v/>
      </c>
      <c r="K304" s="23" t="n"/>
      <c r="L304" s="24" t="n"/>
    </row>
    <row r="305">
      <c r="A305" s="27">
        <f>IFERROR(IF(OR(Assumptions!$B$3="",Assumptions!$B$9="",ROW()-4&gt;Assumptions!$B$9,AND(ROW()&gt;5,IFERROR($I304,0)&lt;=0)),"",ROW()-4),"")</f>
        <v/>
      </c>
      <c r="B305" s="25">
        <f>IF($A305="","",IFERROR(EDATE(Assumptions!$B$10,$A305-1),""))</f>
        <v/>
      </c>
      <c r="C305" s="16">
        <f>IF($A305="","",IF($A305=1,Assumptions!$B$7,IFERROR($I304,"")))</f>
        <v/>
      </c>
      <c r="D305" s="16">
        <f>IF($C305="","",IFERROR(MIN(Assumptions!$B$13,$C305+$C305*Assumptions!$B$8/12),""))</f>
        <v/>
      </c>
      <c r="E305" s="19" t="n"/>
      <c r="F305" s="16">
        <f>IF($C305="","",IFERROR(MIN(IF($E305="",IF(Assumptions!$B$11="",0,Assumptions!$B$11),$E305),MAX(0,$C305+$C305*Assumptions!$B$8/12-$D305)),""))</f>
        <v/>
      </c>
      <c r="G305" s="16">
        <f>IF($C305="","",IFERROR($C305*Assumptions!$B$8/12,""))</f>
        <v/>
      </c>
      <c r="H305" s="16">
        <f>IF($C305="","",IFERROR(MIN($C305,MAX(0,$D305-$G305)+$F305),""))</f>
        <v/>
      </c>
      <c r="I305" s="16">
        <f>IF($C305="","",IFERROR(MAX(0,$C305-$H305),""))</f>
        <v/>
      </c>
      <c r="J305" s="16">
        <f>IF($C305="","",IFERROR($D305+$F305,""))</f>
        <v/>
      </c>
      <c r="K305" s="23" t="n"/>
      <c r="L305" s="24" t="n"/>
    </row>
    <row r="306">
      <c r="A306" s="28">
        <f>IFERROR(IF(OR(Assumptions!$B$3="",Assumptions!$B$9="",ROW()-4&gt;Assumptions!$B$9,AND(ROW()&gt;5,IFERROR($I305,0)&lt;=0)),"",ROW()-4),"")</f>
        <v/>
      </c>
      <c r="B306" s="26">
        <f>IF($A306="","",IFERROR(EDATE(Assumptions!$B$10,$A306-1),""))</f>
        <v/>
      </c>
      <c r="C306" s="7">
        <f>IF($A306="","",IF($A306=1,Assumptions!$B$7,IFERROR($I305,"")))</f>
        <v/>
      </c>
      <c r="D306" s="7">
        <f>IF($C306="","",IFERROR(MIN(Assumptions!$B$13,$C306+$C306*Assumptions!$B$8/12),""))</f>
        <v/>
      </c>
      <c r="E306" s="19" t="n"/>
      <c r="F306" s="7">
        <f>IF($C306="","",IFERROR(MIN(IF($E306="",IF(Assumptions!$B$11="",0,Assumptions!$B$11),$E306),MAX(0,$C306+$C306*Assumptions!$B$8/12-$D306)),""))</f>
        <v/>
      </c>
      <c r="G306" s="7">
        <f>IF($C306="","",IFERROR($C306*Assumptions!$B$8/12,""))</f>
        <v/>
      </c>
      <c r="H306" s="7">
        <f>IF($C306="","",IFERROR(MIN($C306,MAX(0,$D306-$G306)+$F306),""))</f>
        <v/>
      </c>
      <c r="I306" s="7">
        <f>IF($C306="","",IFERROR(MAX(0,$C306-$H306),""))</f>
        <v/>
      </c>
      <c r="J306" s="7">
        <f>IF($C306="","",IFERROR($D306+$F306,""))</f>
        <v/>
      </c>
      <c r="K306" s="23" t="n"/>
      <c r="L306" s="24" t="n"/>
    </row>
    <row r="307">
      <c r="A307" s="27">
        <f>IFERROR(IF(OR(Assumptions!$B$3="",Assumptions!$B$9="",ROW()-4&gt;Assumptions!$B$9,AND(ROW()&gt;5,IFERROR($I306,0)&lt;=0)),"",ROW()-4),"")</f>
        <v/>
      </c>
      <c r="B307" s="25">
        <f>IF($A307="","",IFERROR(EDATE(Assumptions!$B$10,$A307-1),""))</f>
        <v/>
      </c>
      <c r="C307" s="16">
        <f>IF($A307="","",IF($A307=1,Assumptions!$B$7,IFERROR($I306,"")))</f>
        <v/>
      </c>
      <c r="D307" s="16">
        <f>IF($C307="","",IFERROR(MIN(Assumptions!$B$13,$C307+$C307*Assumptions!$B$8/12),""))</f>
        <v/>
      </c>
      <c r="E307" s="19" t="n"/>
      <c r="F307" s="16">
        <f>IF($C307="","",IFERROR(MIN(IF($E307="",IF(Assumptions!$B$11="",0,Assumptions!$B$11),$E307),MAX(0,$C307+$C307*Assumptions!$B$8/12-$D307)),""))</f>
        <v/>
      </c>
      <c r="G307" s="16">
        <f>IF($C307="","",IFERROR($C307*Assumptions!$B$8/12,""))</f>
        <v/>
      </c>
      <c r="H307" s="16">
        <f>IF($C307="","",IFERROR(MIN($C307,MAX(0,$D307-$G307)+$F307),""))</f>
        <v/>
      </c>
      <c r="I307" s="16">
        <f>IF($C307="","",IFERROR(MAX(0,$C307-$H307),""))</f>
        <v/>
      </c>
      <c r="J307" s="16">
        <f>IF($C307="","",IFERROR($D307+$F307,""))</f>
        <v/>
      </c>
      <c r="K307" s="23" t="n"/>
      <c r="L307" s="24" t="n"/>
    </row>
    <row r="308">
      <c r="A308" s="28">
        <f>IFERROR(IF(OR(Assumptions!$B$3="",Assumptions!$B$9="",ROW()-4&gt;Assumptions!$B$9,AND(ROW()&gt;5,IFERROR($I307,0)&lt;=0)),"",ROW()-4),"")</f>
        <v/>
      </c>
      <c r="B308" s="26">
        <f>IF($A308="","",IFERROR(EDATE(Assumptions!$B$10,$A308-1),""))</f>
        <v/>
      </c>
      <c r="C308" s="7">
        <f>IF($A308="","",IF($A308=1,Assumptions!$B$7,IFERROR($I307,"")))</f>
        <v/>
      </c>
      <c r="D308" s="7">
        <f>IF($C308="","",IFERROR(MIN(Assumptions!$B$13,$C308+$C308*Assumptions!$B$8/12),""))</f>
        <v/>
      </c>
      <c r="E308" s="19" t="n"/>
      <c r="F308" s="7">
        <f>IF($C308="","",IFERROR(MIN(IF($E308="",IF(Assumptions!$B$11="",0,Assumptions!$B$11),$E308),MAX(0,$C308+$C308*Assumptions!$B$8/12-$D308)),""))</f>
        <v/>
      </c>
      <c r="G308" s="7">
        <f>IF($C308="","",IFERROR($C308*Assumptions!$B$8/12,""))</f>
        <v/>
      </c>
      <c r="H308" s="7">
        <f>IF($C308="","",IFERROR(MIN($C308,MAX(0,$D308-$G308)+$F308),""))</f>
        <v/>
      </c>
      <c r="I308" s="7">
        <f>IF($C308="","",IFERROR(MAX(0,$C308-$H308),""))</f>
        <v/>
      </c>
      <c r="J308" s="7">
        <f>IF($C308="","",IFERROR($D308+$F308,""))</f>
        <v/>
      </c>
      <c r="K308" s="23" t="n"/>
      <c r="L308" s="24" t="n"/>
    </row>
    <row r="309">
      <c r="A309" s="27">
        <f>IFERROR(IF(OR(Assumptions!$B$3="",Assumptions!$B$9="",ROW()-4&gt;Assumptions!$B$9,AND(ROW()&gt;5,IFERROR($I308,0)&lt;=0)),"",ROW()-4),"")</f>
        <v/>
      </c>
      <c r="B309" s="25">
        <f>IF($A309="","",IFERROR(EDATE(Assumptions!$B$10,$A309-1),""))</f>
        <v/>
      </c>
      <c r="C309" s="16">
        <f>IF($A309="","",IF($A309=1,Assumptions!$B$7,IFERROR($I308,"")))</f>
        <v/>
      </c>
      <c r="D309" s="16">
        <f>IF($C309="","",IFERROR(MIN(Assumptions!$B$13,$C309+$C309*Assumptions!$B$8/12),""))</f>
        <v/>
      </c>
      <c r="E309" s="19" t="n"/>
      <c r="F309" s="16">
        <f>IF($C309="","",IFERROR(MIN(IF($E309="",IF(Assumptions!$B$11="",0,Assumptions!$B$11),$E309),MAX(0,$C309+$C309*Assumptions!$B$8/12-$D309)),""))</f>
        <v/>
      </c>
      <c r="G309" s="16">
        <f>IF($C309="","",IFERROR($C309*Assumptions!$B$8/12,""))</f>
        <v/>
      </c>
      <c r="H309" s="16">
        <f>IF($C309="","",IFERROR(MIN($C309,MAX(0,$D309-$G309)+$F309),""))</f>
        <v/>
      </c>
      <c r="I309" s="16">
        <f>IF($C309="","",IFERROR(MAX(0,$C309-$H309),""))</f>
        <v/>
      </c>
      <c r="J309" s="16">
        <f>IF($C309="","",IFERROR($D309+$F309,""))</f>
        <v/>
      </c>
      <c r="K309" s="23" t="n"/>
      <c r="L309" s="24" t="n"/>
    </row>
    <row r="310">
      <c r="A310" s="28">
        <f>IFERROR(IF(OR(Assumptions!$B$3="",Assumptions!$B$9="",ROW()-4&gt;Assumptions!$B$9,AND(ROW()&gt;5,IFERROR($I309,0)&lt;=0)),"",ROW()-4),"")</f>
        <v/>
      </c>
      <c r="B310" s="26">
        <f>IF($A310="","",IFERROR(EDATE(Assumptions!$B$10,$A310-1),""))</f>
        <v/>
      </c>
      <c r="C310" s="7">
        <f>IF($A310="","",IF($A310=1,Assumptions!$B$7,IFERROR($I309,"")))</f>
        <v/>
      </c>
      <c r="D310" s="7">
        <f>IF($C310="","",IFERROR(MIN(Assumptions!$B$13,$C310+$C310*Assumptions!$B$8/12),""))</f>
        <v/>
      </c>
      <c r="E310" s="19" t="n"/>
      <c r="F310" s="7">
        <f>IF($C310="","",IFERROR(MIN(IF($E310="",IF(Assumptions!$B$11="",0,Assumptions!$B$11),$E310),MAX(0,$C310+$C310*Assumptions!$B$8/12-$D310)),""))</f>
        <v/>
      </c>
      <c r="G310" s="7">
        <f>IF($C310="","",IFERROR($C310*Assumptions!$B$8/12,""))</f>
        <v/>
      </c>
      <c r="H310" s="7">
        <f>IF($C310="","",IFERROR(MIN($C310,MAX(0,$D310-$G310)+$F310),""))</f>
        <v/>
      </c>
      <c r="I310" s="7">
        <f>IF($C310="","",IFERROR(MAX(0,$C310-$H310),""))</f>
        <v/>
      </c>
      <c r="J310" s="7">
        <f>IF($C310="","",IFERROR($D310+$F310,""))</f>
        <v/>
      </c>
      <c r="K310" s="23" t="n"/>
      <c r="L310" s="24" t="n"/>
    </row>
    <row r="311">
      <c r="A311" s="27">
        <f>IFERROR(IF(OR(Assumptions!$B$3="",Assumptions!$B$9="",ROW()-4&gt;Assumptions!$B$9,AND(ROW()&gt;5,IFERROR($I310,0)&lt;=0)),"",ROW()-4),"")</f>
        <v/>
      </c>
      <c r="B311" s="25">
        <f>IF($A311="","",IFERROR(EDATE(Assumptions!$B$10,$A311-1),""))</f>
        <v/>
      </c>
      <c r="C311" s="16">
        <f>IF($A311="","",IF($A311=1,Assumptions!$B$7,IFERROR($I310,"")))</f>
        <v/>
      </c>
      <c r="D311" s="16">
        <f>IF($C311="","",IFERROR(MIN(Assumptions!$B$13,$C311+$C311*Assumptions!$B$8/12),""))</f>
        <v/>
      </c>
      <c r="E311" s="19" t="n"/>
      <c r="F311" s="16">
        <f>IF($C311="","",IFERROR(MIN(IF($E311="",IF(Assumptions!$B$11="",0,Assumptions!$B$11),$E311),MAX(0,$C311+$C311*Assumptions!$B$8/12-$D311)),""))</f>
        <v/>
      </c>
      <c r="G311" s="16">
        <f>IF($C311="","",IFERROR($C311*Assumptions!$B$8/12,""))</f>
        <v/>
      </c>
      <c r="H311" s="16">
        <f>IF($C311="","",IFERROR(MIN($C311,MAX(0,$D311-$G311)+$F311),""))</f>
        <v/>
      </c>
      <c r="I311" s="16">
        <f>IF($C311="","",IFERROR(MAX(0,$C311-$H311),""))</f>
        <v/>
      </c>
      <c r="J311" s="16">
        <f>IF($C311="","",IFERROR($D311+$F311,""))</f>
        <v/>
      </c>
      <c r="K311" s="23" t="n"/>
      <c r="L311" s="24" t="n"/>
    </row>
    <row r="312">
      <c r="A312" s="28">
        <f>IFERROR(IF(OR(Assumptions!$B$3="",Assumptions!$B$9="",ROW()-4&gt;Assumptions!$B$9,AND(ROW()&gt;5,IFERROR($I311,0)&lt;=0)),"",ROW()-4),"")</f>
        <v/>
      </c>
      <c r="B312" s="26">
        <f>IF($A312="","",IFERROR(EDATE(Assumptions!$B$10,$A312-1),""))</f>
        <v/>
      </c>
      <c r="C312" s="7">
        <f>IF($A312="","",IF($A312=1,Assumptions!$B$7,IFERROR($I311,"")))</f>
        <v/>
      </c>
      <c r="D312" s="7">
        <f>IF($C312="","",IFERROR(MIN(Assumptions!$B$13,$C312+$C312*Assumptions!$B$8/12),""))</f>
        <v/>
      </c>
      <c r="E312" s="19" t="n"/>
      <c r="F312" s="7">
        <f>IF($C312="","",IFERROR(MIN(IF($E312="",IF(Assumptions!$B$11="",0,Assumptions!$B$11),$E312),MAX(0,$C312+$C312*Assumptions!$B$8/12-$D312)),""))</f>
        <v/>
      </c>
      <c r="G312" s="7">
        <f>IF($C312="","",IFERROR($C312*Assumptions!$B$8/12,""))</f>
        <v/>
      </c>
      <c r="H312" s="7">
        <f>IF($C312="","",IFERROR(MIN($C312,MAX(0,$D312-$G312)+$F312),""))</f>
        <v/>
      </c>
      <c r="I312" s="7">
        <f>IF($C312="","",IFERROR(MAX(0,$C312-$H312),""))</f>
        <v/>
      </c>
      <c r="J312" s="7">
        <f>IF($C312="","",IFERROR($D312+$F312,""))</f>
        <v/>
      </c>
      <c r="K312" s="23" t="n"/>
      <c r="L312" s="24" t="n"/>
    </row>
    <row r="313">
      <c r="A313" s="27">
        <f>IFERROR(IF(OR(Assumptions!$B$3="",Assumptions!$B$9="",ROW()-4&gt;Assumptions!$B$9,AND(ROW()&gt;5,IFERROR($I312,0)&lt;=0)),"",ROW()-4),"")</f>
        <v/>
      </c>
      <c r="B313" s="25">
        <f>IF($A313="","",IFERROR(EDATE(Assumptions!$B$10,$A313-1),""))</f>
        <v/>
      </c>
      <c r="C313" s="16">
        <f>IF($A313="","",IF($A313=1,Assumptions!$B$7,IFERROR($I312,"")))</f>
        <v/>
      </c>
      <c r="D313" s="16">
        <f>IF($C313="","",IFERROR(MIN(Assumptions!$B$13,$C313+$C313*Assumptions!$B$8/12),""))</f>
        <v/>
      </c>
      <c r="E313" s="19" t="n"/>
      <c r="F313" s="16">
        <f>IF($C313="","",IFERROR(MIN(IF($E313="",IF(Assumptions!$B$11="",0,Assumptions!$B$11),$E313),MAX(0,$C313+$C313*Assumptions!$B$8/12-$D313)),""))</f>
        <v/>
      </c>
      <c r="G313" s="16">
        <f>IF($C313="","",IFERROR($C313*Assumptions!$B$8/12,""))</f>
        <v/>
      </c>
      <c r="H313" s="16">
        <f>IF($C313="","",IFERROR(MIN($C313,MAX(0,$D313-$G313)+$F313),""))</f>
        <v/>
      </c>
      <c r="I313" s="16">
        <f>IF($C313="","",IFERROR(MAX(0,$C313-$H313),""))</f>
        <v/>
      </c>
      <c r="J313" s="16">
        <f>IF($C313="","",IFERROR($D313+$F313,""))</f>
        <v/>
      </c>
      <c r="K313" s="23" t="n"/>
      <c r="L313" s="24" t="n"/>
    </row>
    <row r="314">
      <c r="A314" s="28">
        <f>IFERROR(IF(OR(Assumptions!$B$3="",Assumptions!$B$9="",ROW()-4&gt;Assumptions!$B$9,AND(ROW()&gt;5,IFERROR($I313,0)&lt;=0)),"",ROW()-4),"")</f>
        <v/>
      </c>
      <c r="B314" s="26">
        <f>IF($A314="","",IFERROR(EDATE(Assumptions!$B$10,$A314-1),""))</f>
        <v/>
      </c>
      <c r="C314" s="7">
        <f>IF($A314="","",IF($A314=1,Assumptions!$B$7,IFERROR($I313,"")))</f>
        <v/>
      </c>
      <c r="D314" s="7">
        <f>IF($C314="","",IFERROR(MIN(Assumptions!$B$13,$C314+$C314*Assumptions!$B$8/12),""))</f>
        <v/>
      </c>
      <c r="E314" s="19" t="n"/>
      <c r="F314" s="7">
        <f>IF($C314="","",IFERROR(MIN(IF($E314="",IF(Assumptions!$B$11="",0,Assumptions!$B$11),$E314),MAX(0,$C314+$C314*Assumptions!$B$8/12-$D314)),""))</f>
        <v/>
      </c>
      <c r="G314" s="7">
        <f>IF($C314="","",IFERROR($C314*Assumptions!$B$8/12,""))</f>
        <v/>
      </c>
      <c r="H314" s="7">
        <f>IF($C314="","",IFERROR(MIN($C314,MAX(0,$D314-$G314)+$F314),""))</f>
        <v/>
      </c>
      <c r="I314" s="7">
        <f>IF($C314="","",IFERROR(MAX(0,$C314-$H314),""))</f>
        <v/>
      </c>
      <c r="J314" s="7">
        <f>IF($C314="","",IFERROR($D314+$F314,""))</f>
        <v/>
      </c>
      <c r="K314" s="23" t="n"/>
      <c r="L314" s="24" t="n"/>
    </row>
    <row r="315">
      <c r="A315" s="27">
        <f>IFERROR(IF(OR(Assumptions!$B$3="",Assumptions!$B$9="",ROW()-4&gt;Assumptions!$B$9,AND(ROW()&gt;5,IFERROR($I314,0)&lt;=0)),"",ROW()-4),"")</f>
        <v/>
      </c>
      <c r="B315" s="25">
        <f>IF($A315="","",IFERROR(EDATE(Assumptions!$B$10,$A315-1),""))</f>
        <v/>
      </c>
      <c r="C315" s="16">
        <f>IF($A315="","",IF($A315=1,Assumptions!$B$7,IFERROR($I314,"")))</f>
        <v/>
      </c>
      <c r="D315" s="16">
        <f>IF($C315="","",IFERROR(MIN(Assumptions!$B$13,$C315+$C315*Assumptions!$B$8/12),""))</f>
        <v/>
      </c>
      <c r="E315" s="19" t="n"/>
      <c r="F315" s="16">
        <f>IF($C315="","",IFERROR(MIN(IF($E315="",IF(Assumptions!$B$11="",0,Assumptions!$B$11),$E315),MAX(0,$C315+$C315*Assumptions!$B$8/12-$D315)),""))</f>
        <v/>
      </c>
      <c r="G315" s="16">
        <f>IF($C315="","",IFERROR($C315*Assumptions!$B$8/12,""))</f>
        <v/>
      </c>
      <c r="H315" s="16">
        <f>IF($C315="","",IFERROR(MIN($C315,MAX(0,$D315-$G315)+$F315),""))</f>
        <v/>
      </c>
      <c r="I315" s="16">
        <f>IF($C315="","",IFERROR(MAX(0,$C315-$H315),""))</f>
        <v/>
      </c>
      <c r="J315" s="16">
        <f>IF($C315="","",IFERROR($D315+$F315,""))</f>
        <v/>
      </c>
      <c r="K315" s="23" t="n"/>
      <c r="L315" s="24" t="n"/>
    </row>
    <row r="316">
      <c r="A316" s="28">
        <f>IFERROR(IF(OR(Assumptions!$B$3="",Assumptions!$B$9="",ROW()-4&gt;Assumptions!$B$9,AND(ROW()&gt;5,IFERROR($I315,0)&lt;=0)),"",ROW()-4),"")</f>
        <v/>
      </c>
      <c r="B316" s="26">
        <f>IF($A316="","",IFERROR(EDATE(Assumptions!$B$10,$A316-1),""))</f>
        <v/>
      </c>
      <c r="C316" s="7">
        <f>IF($A316="","",IF($A316=1,Assumptions!$B$7,IFERROR($I315,"")))</f>
        <v/>
      </c>
      <c r="D316" s="7">
        <f>IF($C316="","",IFERROR(MIN(Assumptions!$B$13,$C316+$C316*Assumptions!$B$8/12),""))</f>
        <v/>
      </c>
      <c r="E316" s="19" t="n"/>
      <c r="F316" s="7">
        <f>IF($C316="","",IFERROR(MIN(IF($E316="",IF(Assumptions!$B$11="",0,Assumptions!$B$11),$E316),MAX(0,$C316+$C316*Assumptions!$B$8/12-$D316)),""))</f>
        <v/>
      </c>
      <c r="G316" s="7">
        <f>IF($C316="","",IFERROR($C316*Assumptions!$B$8/12,""))</f>
        <v/>
      </c>
      <c r="H316" s="7">
        <f>IF($C316="","",IFERROR(MIN($C316,MAX(0,$D316-$G316)+$F316),""))</f>
        <v/>
      </c>
      <c r="I316" s="7">
        <f>IF($C316="","",IFERROR(MAX(0,$C316-$H316),""))</f>
        <v/>
      </c>
      <c r="J316" s="7">
        <f>IF($C316="","",IFERROR($D316+$F316,""))</f>
        <v/>
      </c>
      <c r="K316" s="23" t="n"/>
      <c r="L316" s="24" t="n"/>
    </row>
    <row r="317">
      <c r="A317" s="27">
        <f>IFERROR(IF(OR(Assumptions!$B$3="",Assumptions!$B$9="",ROW()-4&gt;Assumptions!$B$9,AND(ROW()&gt;5,IFERROR($I316,0)&lt;=0)),"",ROW()-4),"")</f>
        <v/>
      </c>
      <c r="B317" s="25">
        <f>IF($A317="","",IFERROR(EDATE(Assumptions!$B$10,$A317-1),""))</f>
        <v/>
      </c>
      <c r="C317" s="16">
        <f>IF($A317="","",IF($A317=1,Assumptions!$B$7,IFERROR($I316,"")))</f>
        <v/>
      </c>
      <c r="D317" s="16">
        <f>IF($C317="","",IFERROR(MIN(Assumptions!$B$13,$C317+$C317*Assumptions!$B$8/12),""))</f>
        <v/>
      </c>
      <c r="E317" s="19" t="n"/>
      <c r="F317" s="16">
        <f>IF($C317="","",IFERROR(MIN(IF($E317="",IF(Assumptions!$B$11="",0,Assumptions!$B$11),$E317),MAX(0,$C317+$C317*Assumptions!$B$8/12-$D317)),""))</f>
        <v/>
      </c>
      <c r="G317" s="16">
        <f>IF($C317="","",IFERROR($C317*Assumptions!$B$8/12,""))</f>
        <v/>
      </c>
      <c r="H317" s="16">
        <f>IF($C317="","",IFERROR(MIN($C317,MAX(0,$D317-$G317)+$F317),""))</f>
        <v/>
      </c>
      <c r="I317" s="16">
        <f>IF($C317="","",IFERROR(MAX(0,$C317-$H317),""))</f>
        <v/>
      </c>
      <c r="J317" s="16">
        <f>IF($C317="","",IFERROR($D317+$F317,""))</f>
        <v/>
      </c>
      <c r="K317" s="23" t="n"/>
      <c r="L317" s="24" t="n"/>
    </row>
    <row r="318">
      <c r="A318" s="28">
        <f>IFERROR(IF(OR(Assumptions!$B$3="",Assumptions!$B$9="",ROW()-4&gt;Assumptions!$B$9,AND(ROW()&gt;5,IFERROR($I317,0)&lt;=0)),"",ROW()-4),"")</f>
        <v/>
      </c>
      <c r="B318" s="26">
        <f>IF($A318="","",IFERROR(EDATE(Assumptions!$B$10,$A318-1),""))</f>
        <v/>
      </c>
      <c r="C318" s="7">
        <f>IF($A318="","",IF($A318=1,Assumptions!$B$7,IFERROR($I317,"")))</f>
        <v/>
      </c>
      <c r="D318" s="7">
        <f>IF($C318="","",IFERROR(MIN(Assumptions!$B$13,$C318+$C318*Assumptions!$B$8/12),""))</f>
        <v/>
      </c>
      <c r="E318" s="19" t="n"/>
      <c r="F318" s="7">
        <f>IF($C318="","",IFERROR(MIN(IF($E318="",IF(Assumptions!$B$11="",0,Assumptions!$B$11),$E318),MAX(0,$C318+$C318*Assumptions!$B$8/12-$D318)),""))</f>
        <v/>
      </c>
      <c r="G318" s="7">
        <f>IF($C318="","",IFERROR($C318*Assumptions!$B$8/12,""))</f>
        <v/>
      </c>
      <c r="H318" s="7">
        <f>IF($C318="","",IFERROR(MIN($C318,MAX(0,$D318-$G318)+$F318),""))</f>
        <v/>
      </c>
      <c r="I318" s="7">
        <f>IF($C318="","",IFERROR(MAX(0,$C318-$H318),""))</f>
        <v/>
      </c>
      <c r="J318" s="7">
        <f>IF($C318="","",IFERROR($D318+$F318,""))</f>
        <v/>
      </c>
      <c r="K318" s="23" t="n"/>
      <c r="L318" s="24" t="n"/>
    </row>
    <row r="319">
      <c r="A319" s="27">
        <f>IFERROR(IF(OR(Assumptions!$B$3="",Assumptions!$B$9="",ROW()-4&gt;Assumptions!$B$9,AND(ROW()&gt;5,IFERROR($I318,0)&lt;=0)),"",ROW()-4),"")</f>
        <v/>
      </c>
      <c r="B319" s="25">
        <f>IF($A319="","",IFERROR(EDATE(Assumptions!$B$10,$A319-1),""))</f>
        <v/>
      </c>
      <c r="C319" s="16">
        <f>IF($A319="","",IF($A319=1,Assumptions!$B$7,IFERROR($I318,"")))</f>
        <v/>
      </c>
      <c r="D319" s="16">
        <f>IF($C319="","",IFERROR(MIN(Assumptions!$B$13,$C319+$C319*Assumptions!$B$8/12),""))</f>
        <v/>
      </c>
      <c r="E319" s="19" t="n"/>
      <c r="F319" s="16">
        <f>IF($C319="","",IFERROR(MIN(IF($E319="",IF(Assumptions!$B$11="",0,Assumptions!$B$11),$E319),MAX(0,$C319+$C319*Assumptions!$B$8/12-$D319)),""))</f>
        <v/>
      </c>
      <c r="G319" s="16">
        <f>IF($C319="","",IFERROR($C319*Assumptions!$B$8/12,""))</f>
        <v/>
      </c>
      <c r="H319" s="16">
        <f>IF($C319="","",IFERROR(MIN($C319,MAX(0,$D319-$G319)+$F319),""))</f>
        <v/>
      </c>
      <c r="I319" s="16">
        <f>IF($C319="","",IFERROR(MAX(0,$C319-$H319),""))</f>
        <v/>
      </c>
      <c r="J319" s="16">
        <f>IF($C319="","",IFERROR($D319+$F319,""))</f>
        <v/>
      </c>
      <c r="K319" s="23" t="n"/>
      <c r="L319" s="24" t="n"/>
    </row>
    <row r="320">
      <c r="A320" s="28">
        <f>IFERROR(IF(OR(Assumptions!$B$3="",Assumptions!$B$9="",ROW()-4&gt;Assumptions!$B$9,AND(ROW()&gt;5,IFERROR($I319,0)&lt;=0)),"",ROW()-4),"")</f>
        <v/>
      </c>
      <c r="B320" s="26">
        <f>IF($A320="","",IFERROR(EDATE(Assumptions!$B$10,$A320-1),""))</f>
        <v/>
      </c>
      <c r="C320" s="7">
        <f>IF($A320="","",IF($A320=1,Assumptions!$B$7,IFERROR($I319,"")))</f>
        <v/>
      </c>
      <c r="D320" s="7">
        <f>IF($C320="","",IFERROR(MIN(Assumptions!$B$13,$C320+$C320*Assumptions!$B$8/12),""))</f>
        <v/>
      </c>
      <c r="E320" s="19" t="n"/>
      <c r="F320" s="7">
        <f>IF($C320="","",IFERROR(MIN(IF($E320="",IF(Assumptions!$B$11="",0,Assumptions!$B$11),$E320),MAX(0,$C320+$C320*Assumptions!$B$8/12-$D320)),""))</f>
        <v/>
      </c>
      <c r="G320" s="7">
        <f>IF($C320="","",IFERROR($C320*Assumptions!$B$8/12,""))</f>
        <v/>
      </c>
      <c r="H320" s="7">
        <f>IF($C320="","",IFERROR(MIN($C320,MAX(0,$D320-$G320)+$F320),""))</f>
        <v/>
      </c>
      <c r="I320" s="7">
        <f>IF($C320="","",IFERROR(MAX(0,$C320-$H320),""))</f>
        <v/>
      </c>
      <c r="J320" s="7">
        <f>IF($C320="","",IFERROR($D320+$F320,""))</f>
        <v/>
      </c>
      <c r="K320" s="23" t="n"/>
      <c r="L320" s="24" t="n"/>
    </row>
    <row r="321">
      <c r="A321" s="27">
        <f>IFERROR(IF(OR(Assumptions!$B$3="",Assumptions!$B$9="",ROW()-4&gt;Assumptions!$B$9,AND(ROW()&gt;5,IFERROR($I320,0)&lt;=0)),"",ROW()-4),"")</f>
        <v/>
      </c>
      <c r="B321" s="25">
        <f>IF($A321="","",IFERROR(EDATE(Assumptions!$B$10,$A321-1),""))</f>
        <v/>
      </c>
      <c r="C321" s="16">
        <f>IF($A321="","",IF($A321=1,Assumptions!$B$7,IFERROR($I320,"")))</f>
        <v/>
      </c>
      <c r="D321" s="16">
        <f>IF($C321="","",IFERROR(MIN(Assumptions!$B$13,$C321+$C321*Assumptions!$B$8/12),""))</f>
        <v/>
      </c>
      <c r="E321" s="19" t="n"/>
      <c r="F321" s="16">
        <f>IF($C321="","",IFERROR(MIN(IF($E321="",IF(Assumptions!$B$11="",0,Assumptions!$B$11),$E321),MAX(0,$C321+$C321*Assumptions!$B$8/12-$D321)),""))</f>
        <v/>
      </c>
      <c r="G321" s="16">
        <f>IF($C321="","",IFERROR($C321*Assumptions!$B$8/12,""))</f>
        <v/>
      </c>
      <c r="H321" s="16">
        <f>IF($C321="","",IFERROR(MIN($C321,MAX(0,$D321-$G321)+$F321),""))</f>
        <v/>
      </c>
      <c r="I321" s="16">
        <f>IF($C321="","",IFERROR(MAX(0,$C321-$H321),""))</f>
        <v/>
      </c>
      <c r="J321" s="16">
        <f>IF($C321="","",IFERROR($D321+$F321,""))</f>
        <v/>
      </c>
      <c r="K321" s="23" t="n"/>
      <c r="L321" s="24" t="n"/>
    </row>
    <row r="322">
      <c r="A322" s="28">
        <f>IFERROR(IF(OR(Assumptions!$B$3="",Assumptions!$B$9="",ROW()-4&gt;Assumptions!$B$9,AND(ROW()&gt;5,IFERROR($I321,0)&lt;=0)),"",ROW()-4),"")</f>
        <v/>
      </c>
      <c r="B322" s="26">
        <f>IF($A322="","",IFERROR(EDATE(Assumptions!$B$10,$A322-1),""))</f>
        <v/>
      </c>
      <c r="C322" s="7">
        <f>IF($A322="","",IF($A322=1,Assumptions!$B$7,IFERROR($I321,"")))</f>
        <v/>
      </c>
      <c r="D322" s="7">
        <f>IF($C322="","",IFERROR(MIN(Assumptions!$B$13,$C322+$C322*Assumptions!$B$8/12),""))</f>
        <v/>
      </c>
      <c r="E322" s="19" t="n"/>
      <c r="F322" s="7">
        <f>IF($C322="","",IFERROR(MIN(IF($E322="",IF(Assumptions!$B$11="",0,Assumptions!$B$11),$E322),MAX(0,$C322+$C322*Assumptions!$B$8/12-$D322)),""))</f>
        <v/>
      </c>
      <c r="G322" s="7">
        <f>IF($C322="","",IFERROR($C322*Assumptions!$B$8/12,""))</f>
        <v/>
      </c>
      <c r="H322" s="7">
        <f>IF($C322="","",IFERROR(MIN($C322,MAX(0,$D322-$G322)+$F322),""))</f>
        <v/>
      </c>
      <c r="I322" s="7">
        <f>IF($C322="","",IFERROR(MAX(0,$C322-$H322),""))</f>
        <v/>
      </c>
      <c r="J322" s="7">
        <f>IF($C322="","",IFERROR($D322+$F322,""))</f>
        <v/>
      </c>
      <c r="K322" s="23" t="n"/>
      <c r="L322" s="24" t="n"/>
    </row>
    <row r="323">
      <c r="A323" s="27">
        <f>IFERROR(IF(OR(Assumptions!$B$3="",Assumptions!$B$9="",ROW()-4&gt;Assumptions!$B$9,AND(ROW()&gt;5,IFERROR($I322,0)&lt;=0)),"",ROW()-4),"")</f>
        <v/>
      </c>
      <c r="B323" s="25">
        <f>IF($A323="","",IFERROR(EDATE(Assumptions!$B$10,$A323-1),""))</f>
        <v/>
      </c>
      <c r="C323" s="16">
        <f>IF($A323="","",IF($A323=1,Assumptions!$B$7,IFERROR($I322,"")))</f>
        <v/>
      </c>
      <c r="D323" s="16">
        <f>IF($C323="","",IFERROR(MIN(Assumptions!$B$13,$C323+$C323*Assumptions!$B$8/12),""))</f>
        <v/>
      </c>
      <c r="E323" s="19" t="n"/>
      <c r="F323" s="16">
        <f>IF($C323="","",IFERROR(MIN(IF($E323="",IF(Assumptions!$B$11="",0,Assumptions!$B$11),$E323),MAX(0,$C323+$C323*Assumptions!$B$8/12-$D323)),""))</f>
        <v/>
      </c>
      <c r="G323" s="16">
        <f>IF($C323="","",IFERROR($C323*Assumptions!$B$8/12,""))</f>
        <v/>
      </c>
      <c r="H323" s="16">
        <f>IF($C323="","",IFERROR(MIN($C323,MAX(0,$D323-$G323)+$F323),""))</f>
        <v/>
      </c>
      <c r="I323" s="16">
        <f>IF($C323="","",IFERROR(MAX(0,$C323-$H323),""))</f>
        <v/>
      </c>
      <c r="J323" s="16">
        <f>IF($C323="","",IFERROR($D323+$F323,""))</f>
        <v/>
      </c>
      <c r="K323" s="23" t="n"/>
      <c r="L323" s="24" t="n"/>
    </row>
    <row r="324">
      <c r="A324" s="28">
        <f>IFERROR(IF(OR(Assumptions!$B$3="",Assumptions!$B$9="",ROW()-4&gt;Assumptions!$B$9,AND(ROW()&gt;5,IFERROR($I323,0)&lt;=0)),"",ROW()-4),"")</f>
        <v/>
      </c>
      <c r="B324" s="26">
        <f>IF($A324="","",IFERROR(EDATE(Assumptions!$B$10,$A324-1),""))</f>
        <v/>
      </c>
      <c r="C324" s="7">
        <f>IF($A324="","",IF($A324=1,Assumptions!$B$7,IFERROR($I323,"")))</f>
        <v/>
      </c>
      <c r="D324" s="7">
        <f>IF($C324="","",IFERROR(MIN(Assumptions!$B$13,$C324+$C324*Assumptions!$B$8/12),""))</f>
        <v/>
      </c>
      <c r="E324" s="19" t="n"/>
      <c r="F324" s="7">
        <f>IF($C324="","",IFERROR(MIN(IF($E324="",IF(Assumptions!$B$11="",0,Assumptions!$B$11),$E324),MAX(0,$C324+$C324*Assumptions!$B$8/12-$D324)),""))</f>
        <v/>
      </c>
      <c r="G324" s="7">
        <f>IF($C324="","",IFERROR($C324*Assumptions!$B$8/12,""))</f>
        <v/>
      </c>
      <c r="H324" s="7">
        <f>IF($C324="","",IFERROR(MIN($C324,MAX(0,$D324-$G324)+$F324),""))</f>
        <v/>
      </c>
      <c r="I324" s="7">
        <f>IF($C324="","",IFERROR(MAX(0,$C324-$H324),""))</f>
        <v/>
      </c>
      <c r="J324" s="7">
        <f>IF($C324="","",IFERROR($D324+$F324,""))</f>
        <v/>
      </c>
      <c r="K324" s="23" t="n"/>
      <c r="L324" s="24" t="n"/>
    </row>
    <row r="325">
      <c r="A325" s="27">
        <f>IFERROR(IF(OR(Assumptions!$B$3="",Assumptions!$B$9="",ROW()-4&gt;Assumptions!$B$9,AND(ROW()&gt;5,IFERROR($I324,0)&lt;=0)),"",ROW()-4),"")</f>
        <v/>
      </c>
      <c r="B325" s="25">
        <f>IF($A325="","",IFERROR(EDATE(Assumptions!$B$10,$A325-1),""))</f>
        <v/>
      </c>
      <c r="C325" s="16">
        <f>IF($A325="","",IF($A325=1,Assumptions!$B$7,IFERROR($I324,"")))</f>
        <v/>
      </c>
      <c r="D325" s="16">
        <f>IF($C325="","",IFERROR(MIN(Assumptions!$B$13,$C325+$C325*Assumptions!$B$8/12),""))</f>
        <v/>
      </c>
      <c r="E325" s="19" t="n"/>
      <c r="F325" s="16">
        <f>IF($C325="","",IFERROR(MIN(IF($E325="",IF(Assumptions!$B$11="",0,Assumptions!$B$11),$E325),MAX(0,$C325+$C325*Assumptions!$B$8/12-$D325)),""))</f>
        <v/>
      </c>
      <c r="G325" s="16">
        <f>IF($C325="","",IFERROR($C325*Assumptions!$B$8/12,""))</f>
        <v/>
      </c>
      <c r="H325" s="16">
        <f>IF($C325="","",IFERROR(MIN($C325,MAX(0,$D325-$G325)+$F325),""))</f>
        <v/>
      </c>
      <c r="I325" s="16">
        <f>IF($C325="","",IFERROR(MAX(0,$C325-$H325),""))</f>
        <v/>
      </c>
      <c r="J325" s="16">
        <f>IF($C325="","",IFERROR($D325+$F325,""))</f>
        <v/>
      </c>
      <c r="K325" s="23" t="n"/>
      <c r="L325" s="24" t="n"/>
    </row>
    <row r="326">
      <c r="A326" s="28">
        <f>IFERROR(IF(OR(Assumptions!$B$3="",Assumptions!$B$9="",ROW()-4&gt;Assumptions!$B$9,AND(ROW()&gt;5,IFERROR($I325,0)&lt;=0)),"",ROW()-4),"")</f>
        <v/>
      </c>
      <c r="B326" s="26">
        <f>IF($A326="","",IFERROR(EDATE(Assumptions!$B$10,$A326-1),""))</f>
        <v/>
      </c>
      <c r="C326" s="7">
        <f>IF($A326="","",IF($A326=1,Assumptions!$B$7,IFERROR($I325,"")))</f>
        <v/>
      </c>
      <c r="D326" s="7">
        <f>IF($C326="","",IFERROR(MIN(Assumptions!$B$13,$C326+$C326*Assumptions!$B$8/12),""))</f>
        <v/>
      </c>
      <c r="E326" s="19" t="n"/>
      <c r="F326" s="7">
        <f>IF($C326="","",IFERROR(MIN(IF($E326="",IF(Assumptions!$B$11="",0,Assumptions!$B$11),$E326),MAX(0,$C326+$C326*Assumptions!$B$8/12-$D326)),""))</f>
        <v/>
      </c>
      <c r="G326" s="7">
        <f>IF($C326="","",IFERROR($C326*Assumptions!$B$8/12,""))</f>
        <v/>
      </c>
      <c r="H326" s="7">
        <f>IF($C326="","",IFERROR(MIN($C326,MAX(0,$D326-$G326)+$F326),""))</f>
        <v/>
      </c>
      <c r="I326" s="7">
        <f>IF($C326="","",IFERROR(MAX(0,$C326-$H326),""))</f>
        <v/>
      </c>
      <c r="J326" s="7">
        <f>IF($C326="","",IFERROR($D326+$F326,""))</f>
        <v/>
      </c>
      <c r="K326" s="23" t="n"/>
      <c r="L326" s="24" t="n"/>
    </row>
    <row r="327">
      <c r="A327" s="27">
        <f>IFERROR(IF(OR(Assumptions!$B$3="",Assumptions!$B$9="",ROW()-4&gt;Assumptions!$B$9,AND(ROW()&gt;5,IFERROR($I326,0)&lt;=0)),"",ROW()-4),"")</f>
        <v/>
      </c>
      <c r="B327" s="25">
        <f>IF($A327="","",IFERROR(EDATE(Assumptions!$B$10,$A327-1),""))</f>
        <v/>
      </c>
      <c r="C327" s="16">
        <f>IF($A327="","",IF($A327=1,Assumptions!$B$7,IFERROR($I326,"")))</f>
        <v/>
      </c>
      <c r="D327" s="16">
        <f>IF($C327="","",IFERROR(MIN(Assumptions!$B$13,$C327+$C327*Assumptions!$B$8/12),""))</f>
        <v/>
      </c>
      <c r="E327" s="19" t="n"/>
      <c r="F327" s="16">
        <f>IF($C327="","",IFERROR(MIN(IF($E327="",IF(Assumptions!$B$11="",0,Assumptions!$B$11),$E327),MAX(0,$C327+$C327*Assumptions!$B$8/12-$D327)),""))</f>
        <v/>
      </c>
      <c r="G327" s="16">
        <f>IF($C327="","",IFERROR($C327*Assumptions!$B$8/12,""))</f>
        <v/>
      </c>
      <c r="H327" s="16">
        <f>IF($C327="","",IFERROR(MIN($C327,MAX(0,$D327-$G327)+$F327),""))</f>
        <v/>
      </c>
      <c r="I327" s="16">
        <f>IF($C327="","",IFERROR(MAX(0,$C327-$H327),""))</f>
        <v/>
      </c>
      <c r="J327" s="16">
        <f>IF($C327="","",IFERROR($D327+$F327,""))</f>
        <v/>
      </c>
      <c r="K327" s="23" t="n"/>
      <c r="L327" s="24" t="n"/>
    </row>
    <row r="328">
      <c r="A328" s="28">
        <f>IFERROR(IF(OR(Assumptions!$B$3="",Assumptions!$B$9="",ROW()-4&gt;Assumptions!$B$9,AND(ROW()&gt;5,IFERROR($I327,0)&lt;=0)),"",ROW()-4),"")</f>
        <v/>
      </c>
      <c r="B328" s="26">
        <f>IF($A328="","",IFERROR(EDATE(Assumptions!$B$10,$A328-1),""))</f>
        <v/>
      </c>
      <c r="C328" s="7">
        <f>IF($A328="","",IF($A328=1,Assumptions!$B$7,IFERROR($I327,"")))</f>
        <v/>
      </c>
      <c r="D328" s="7">
        <f>IF($C328="","",IFERROR(MIN(Assumptions!$B$13,$C328+$C328*Assumptions!$B$8/12),""))</f>
        <v/>
      </c>
      <c r="E328" s="19" t="n"/>
      <c r="F328" s="7">
        <f>IF($C328="","",IFERROR(MIN(IF($E328="",IF(Assumptions!$B$11="",0,Assumptions!$B$11),$E328),MAX(0,$C328+$C328*Assumptions!$B$8/12-$D328)),""))</f>
        <v/>
      </c>
      <c r="G328" s="7">
        <f>IF($C328="","",IFERROR($C328*Assumptions!$B$8/12,""))</f>
        <v/>
      </c>
      <c r="H328" s="7">
        <f>IF($C328="","",IFERROR(MIN($C328,MAX(0,$D328-$G328)+$F328),""))</f>
        <v/>
      </c>
      <c r="I328" s="7">
        <f>IF($C328="","",IFERROR(MAX(0,$C328-$H328),""))</f>
        <v/>
      </c>
      <c r="J328" s="7">
        <f>IF($C328="","",IFERROR($D328+$F328,""))</f>
        <v/>
      </c>
      <c r="K328" s="23" t="n"/>
      <c r="L328" s="24" t="n"/>
    </row>
    <row r="329">
      <c r="A329" s="27">
        <f>IFERROR(IF(OR(Assumptions!$B$3="",Assumptions!$B$9="",ROW()-4&gt;Assumptions!$B$9,AND(ROW()&gt;5,IFERROR($I328,0)&lt;=0)),"",ROW()-4),"")</f>
        <v/>
      </c>
      <c r="B329" s="25">
        <f>IF($A329="","",IFERROR(EDATE(Assumptions!$B$10,$A329-1),""))</f>
        <v/>
      </c>
      <c r="C329" s="16">
        <f>IF($A329="","",IF($A329=1,Assumptions!$B$7,IFERROR($I328,"")))</f>
        <v/>
      </c>
      <c r="D329" s="16">
        <f>IF($C329="","",IFERROR(MIN(Assumptions!$B$13,$C329+$C329*Assumptions!$B$8/12),""))</f>
        <v/>
      </c>
      <c r="E329" s="19" t="n"/>
      <c r="F329" s="16">
        <f>IF($C329="","",IFERROR(MIN(IF($E329="",IF(Assumptions!$B$11="",0,Assumptions!$B$11),$E329),MAX(0,$C329+$C329*Assumptions!$B$8/12-$D329)),""))</f>
        <v/>
      </c>
      <c r="G329" s="16">
        <f>IF($C329="","",IFERROR($C329*Assumptions!$B$8/12,""))</f>
        <v/>
      </c>
      <c r="H329" s="16">
        <f>IF($C329="","",IFERROR(MIN($C329,MAX(0,$D329-$G329)+$F329),""))</f>
        <v/>
      </c>
      <c r="I329" s="16">
        <f>IF($C329="","",IFERROR(MAX(0,$C329-$H329),""))</f>
        <v/>
      </c>
      <c r="J329" s="16">
        <f>IF($C329="","",IFERROR($D329+$F329,""))</f>
        <v/>
      </c>
      <c r="K329" s="23" t="n"/>
      <c r="L329" s="24" t="n"/>
    </row>
    <row r="330">
      <c r="A330" s="28">
        <f>IFERROR(IF(OR(Assumptions!$B$3="",Assumptions!$B$9="",ROW()-4&gt;Assumptions!$B$9,AND(ROW()&gt;5,IFERROR($I329,0)&lt;=0)),"",ROW()-4),"")</f>
        <v/>
      </c>
      <c r="B330" s="26">
        <f>IF($A330="","",IFERROR(EDATE(Assumptions!$B$10,$A330-1),""))</f>
        <v/>
      </c>
      <c r="C330" s="7">
        <f>IF($A330="","",IF($A330=1,Assumptions!$B$7,IFERROR($I329,"")))</f>
        <v/>
      </c>
      <c r="D330" s="7">
        <f>IF($C330="","",IFERROR(MIN(Assumptions!$B$13,$C330+$C330*Assumptions!$B$8/12),""))</f>
        <v/>
      </c>
      <c r="E330" s="19" t="n"/>
      <c r="F330" s="7">
        <f>IF($C330="","",IFERROR(MIN(IF($E330="",IF(Assumptions!$B$11="",0,Assumptions!$B$11),$E330),MAX(0,$C330+$C330*Assumptions!$B$8/12-$D330)),""))</f>
        <v/>
      </c>
      <c r="G330" s="7">
        <f>IF($C330="","",IFERROR($C330*Assumptions!$B$8/12,""))</f>
        <v/>
      </c>
      <c r="H330" s="7">
        <f>IF($C330="","",IFERROR(MIN($C330,MAX(0,$D330-$G330)+$F330),""))</f>
        <v/>
      </c>
      <c r="I330" s="7">
        <f>IF($C330="","",IFERROR(MAX(0,$C330-$H330),""))</f>
        <v/>
      </c>
      <c r="J330" s="7">
        <f>IF($C330="","",IFERROR($D330+$F330,""))</f>
        <v/>
      </c>
      <c r="K330" s="23" t="n"/>
      <c r="L330" s="24" t="n"/>
    </row>
    <row r="331">
      <c r="A331" s="27">
        <f>IFERROR(IF(OR(Assumptions!$B$3="",Assumptions!$B$9="",ROW()-4&gt;Assumptions!$B$9,AND(ROW()&gt;5,IFERROR($I330,0)&lt;=0)),"",ROW()-4),"")</f>
        <v/>
      </c>
      <c r="B331" s="25">
        <f>IF($A331="","",IFERROR(EDATE(Assumptions!$B$10,$A331-1),""))</f>
        <v/>
      </c>
      <c r="C331" s="16">
        <f>IF($A331="","",IF($A331=1,Assumptions!$B$7,IFERROR($I330,"")))</f>
        <v/>
      </c>
      <c r="D331" s="16">
        <f>IF($C331="","",IFERROR(MIN(Assumptions!$B$13,$C331+$C331*Assumptions!$B$8/12),""))</f>
        <v/>
      </c>
      <c r="E331" s="19" t="n"/>
      <c r="F331" s="16">
        <f>IF($C331="","",IFERROR(MIN(IF($E331="",IF(Assumptions!$B$11="",0,Assumptions!$B$11),$E331),MAX(0,$C331+$C331*Assumptions!$B$8/12-$D331)),""))</f>
        <v/>
      </c>
      <c r="G331" s="16">
        <f>IF($C331="","",IFERROR($C331*Assumptions!$B$8/12,""))</f>
        <v/>
      </c>
      <c r="H331" s="16">
        <f>IF($C331="","",IFERROR(MIN($C331,MAX(0,$D331-$G331)+$F331),""))</f>
        <v/>
      </c>
      <c r="I331" s="16">
        <f>IF($C331="","",IFERROR(MAX(0,$C331-$H331),""))</f>
        <v/>
      </c>
      <c r="J331" s="16">
        <f>IF($C331="","",IFERROR($D331+$F331,""))</f>
        <v/>
      </c>
      <c r="K331" s="23" t="n"/>
      <c r="L331" s="24" t="n"/>
    </row>
    <row r="332">
      <c r="A332" s="28">
        <f>IFERROR(IF(OR(Assumptions!$B$3="",Assumptions!$B$9="",ROW()-4&gt;Assumptions!$B$9,AND(ROW()&gt;5,IFERROR($I331,0)&lt;=0)),"",ROW()-4),"")</f>
        <v/>
      </c>
      <c r="B332" s="26">
        <f>IF($A332="","",IFERROR(EDATE(Assumptions!$B$10,$A332-1),""))</f>
        <v/>
      </c>
      <c r="C332" s="7">
        <f>IF($A332="","",IF($A332=1,Assumptions!$B$7,IFERROR($I331,"")))</f>
        <v/>
      </c>
      <c r="D332" s="7">
        <f>IF($C332="","",IFERROR(MIN(Assumptions!$B$13,$C332+$C332*Assumptions!$B$8/12),""))</f>
        <v/>
      </c>
      <c r="E332" s="19" t="n"/>
      <c r="F332" s="7">
        <f>IF($C332="","",IFERROR(MIN(IF($E332="",IF(Assumptions!$B$11="",0,Assumptions!$B$11),$E332),MAX(0,$C332+$C332*Assumptions!$B$8/12-$D332)),""))</f>
        <v/>
      </c>
      <c r="G332" s="7">
        <f>IF($C332="","",IFERROR($C332*Assumptions!$B$8/12,""))</f>
        <v/>
      </c>
      <c r="H332" s="7">
        <f>IF($C332="","",IFERROR(MIN($C332,MAX(0,$D332-$G332)+$F332),""))</f>
        <v/>
      </c>
      <c r="I332" s="7">
        <f>IF($C332="","",IFERROR(MAX(0,$C332-$H332),""))</f>
        <v/>
      </c>
      <c r="J332" s="7">
        <f>IF($C332="","",IFERROR($D332+$F332,""))</f>
        <v/>
      </c>
      <c r="K332" s="23" t="n"/>
      <c r="L332" s="24" t="n"/>
    </row>
    <row r="333">
      <c r="A333" s="27">
        <f>IFERROR(IF(OR(Assumptions!$B$3="",Assumptions!$B$9="",ROW()-4&gt;Assumptions!$B$9,AND(ROW()&gt;5,IFERROR($I332,0)&lt;=0)),"",ROW()-4),"")</f>
        <v/>
      </c>
      <c r="B333" s="25">
        <f>IF($A333="","",IFERROR(EDATE(Assumptions!$B$10,$A333-1),""))</f>
        <v/>
      </c>
      <c r="C333" s="16">
        <f>IF($A333="","",IF($A333=1,Assumptions!$B$7,IFERROR($I332,"")))</f>
        <v/>
      </c>
      <c r="D333" s="16">
        <f>IF($C333="","",IFERROR(MIN(Assumptions!$B$13,$C333+$C333*Assumptions!$B$8/12),""))</f>
        <v/>
      </c>
      <c r="E333" s="19" t="n"/>
      <c r="F333" s="16">
        <f>IF($C333="","",IFERROR(MIN(IF($E333="",IF(Assumptions!$B$11="",0,Assumptions!$B$11),$E333),MAX(0,$C333+$C333*Assumptions!$B$8/12-$D333)),""))</f>
        <v/>
      </c>
      <c r="G333" s="16">
        <f>IF($C333="","",IFERROR($C333*Assumptions!$B$8/12,""))</f>
        <v/>
      </c>
      <c r="H333" s="16">
        <f>IF($C333="","",IFERROR(MIN($C333,MAX(0,$D333-$G333)+$F333),""))</f>
        <v/>
      </c>
      <c r="I333" s="16">
        <f>IF($C333="","",IFERROR(MAX(0,$C333-$H333),""))</f>
        <v/>
      </c>
      <c r="J333" s="16">
        <f>IF($C333="","",IFERROR($D333+$F333,""))</f>
        <v/>
      </c>
      <c r="K333" s="23" t="n"/>
      <c r="L333" s="24" t="n"/>
    </row>
    <row r="334">
      <c r="A334" s="28">
        <f>IFERROR(IF(OR(Assumptions!$B$3="",Assumptions!$B$9="",ROW()-4&gt;Assumptions!$B$9,AND(ROW()&gt;5,IFERROR($I333,0)&lt;=0)),"",ROW()-4),"")</f>
        <v/>
      </c>
      <c r="B334" s="26">
        <f>IF($A334="","",IFERROR(EDATE(Assumptions!$B$10,$A334-1),""))</f>
        <v/>
      </c>
      <c r="C334" s="7">
        <f>IF($A334="","",IF($A334=1,Assumptions!$B$7,IFERROR($I333,"")))</f>
        <v/>
      </c>
      <c r="D334" s="7">
        <f>IF($C334="","",IFERROR(MIN(Assumptions!$B$13,$C334+$C334*Assumptions!$B$8/12),""))</f>
        <v/>
      </c>
      <c r="E334" s="19" t="n"/>
      <c r="F334" s="7">
        <f>IF($C334="","",IFERROR(MIN(IF($E334="",IF(Assumptions!$B$11="",0,Assumptions!$B$11),$E334),MAX(0,$C334+$C334*Assumptions!$B$8/12-$D334)),""))</f>
        <v/>
      </c>
      <c r="G334" s="7">
        <f>IF($C334="","",IFERROR($C334*Assumptions!$B$8/12,""))</f>
        <v/>
      </c>
      <c r="H334" s="7">
        <f>IF($C334="","",IFERROR(MIN($C334,MAX(0,$D334-$G334)+$F334),""))</f>
        <v/>
      </c>
      <c r="I334" s="7">
        <f>IF($C334="","",IFERROR(MAX(0,$C334-$H334),""))</f>
        <v/>
      </c>
      <c r="J334" s="7">
        <f>IF($C334="","",IFERROR($D334+$F334,""))</f>
        <v/>
      </c>
      <c r="K334" s="23" t="n"/>
      <c r="L334" s="24" t="n"/>
    </row>
    <row r="335">
      <c r="A335" s="27">
        <f>IFERROR(IF(OR(Assumptions!$B$3="",Assumptions!$B$9="",ROW()-4&gt;Assumptions!$B$9,AND(ROW()&gt;5,IFERROR($I334,0)&lt;=0)),"",ROW()-4),"")</f>
        <v/>
      </c>
      <c r="B335" s="25">
        <f>IF($A335="","",IFERROR(EDATE(Assumptions!$B$10,$A335-1),""))</f>
        <v/>
      </c>
      <c r="C335" s="16">
        <f>IF($A335="","",IF($A335=1,Assumptions!$B$7,IFERROR($I334,"")))</f>
        <v/>
      </c>
      <c r="D335" s="16">
        <f>IF($C335="","",IFERROR(MIN(Assumptions!$B$13,$C335+$C335*Assumptions!$B$8/12),""))</f>
        <v/>
      </c>
      <c r="E335" s="19" t="n"/>
      <c r="F335" s="16">
        <f>IF($C335="","",IFERROR(MIN(IF($E335="",IF(Assumptions!$B$11="",0,Assumptions!$B$11),$E335),MAX(0,$C335+$C335*Assumptions!$B$8/12-$D335)),""))</f>
        <v/>
      </c>
      <c r="G335" s="16">
        <f>IF($C335="","",IFERROR($C335*Assumptions!$B$8/12,""))</f>
        <v/>
      </c>
      <c r="H335" s="16">
        <f>IF($C335="","",IFERROR(MIN($C335,MAX(0,$D335-$G335)+$F335),""))</f>
        <v/>
      </c>
      <c r="I335" s="16">
        <f>IF($C335="","",IFERROR(MAX(0,$C335-$H335),""))</f>
        <v/>
      </c>
      <c r="J335" s="16">
        <f>IF($C335="","",IFERROR($D335+$F335,""))</f>
        <v/>
      </c>
      <c r="K335" s="23" t="n"/>
      <c r="L335" s="24" t="n"/>
    </row>
    <row r="336">
      <c r="A336" s="28">
        <f>IFERROR(IF(OR(Assumptions!$B$3="",Assumptions!$B$9="",ROW()-4&gt;Assumptions!$B$9,AND(ROW()&gt;5,IFERROR($I335,0)&lt;=0)),"",ROW()-4),"")</f>
        <v/>
      </c>
      <c r="B336" s="26">
        <f>IF($A336="","",IFERROR(EDATE(Assumptions!$B$10,$A336-1),""))</f>
        <v/>
      </c>
      <c r="C336" s="7">
        <f>IF($A336="","",IF($A336=1,Assumptions!$B$7,IFERROR($I335,"")))</f>
        <v/>
      </c>
      <c r="D336" s="7">
        <f>IF($C336="","",IFERROR(MIN(Assumptions!$B$13,$C336+$C336*Assumptions!$B$8/12),""))</f>
        <v/>
      </c>
      <c r="E336" s="19" t="n"/>
      <c r="F336" s="7">
        <f>IF($C336="","",IFERROR(MIN(IF($E336="",IF(Assumptions!$B$11="",0,Assumptions!$B$11),$E336),MAX(0,$C336+$C336*Assumptions!$B$8/12-$D336)),""))</f>
        <v/>
      </c>
      <c r="G336" s="7">
        <f>IF($C336="","",IFERROR($C336*Assumptions!$B$8/12,""))</f>
        <v/>
      </c>
      <c r="H336" s="7">
        <f>IF($C336="","",IFERROR(MIN($C336,MAX(0,$D336-$G336)+$F336),""))</f>
        <v/>
      </c>
      <c r="I336" s="7">
        <f>IF($C336="","",IFERROR(MAX(0,$C336-$H336),""))</f>
        <v/>
      </c>
      <c r="J336" s="7">
        <f>IF($C336="","",IFERROR($D336+$F336,""))</f>
        <v/>
      </c>
      <c r="K336" s="23" t="n"/>
      <c r="L336" s="24" t="n"/>
    </row>
    <row r="337">
      <c r="A337" s="27">
        <f>IFERROR(IF(OR(Assumptions!$B$3="",Assumptions!$B$9="",ROW()-4&gt;Assumptions!$B$9,AND(ROW()&gt;5,IFERROR($I336,0)&lt;=0)),"",ROW()-4),"")</f>
        <v/>
      </c>
      <c r="B337" s="25">
        <f>IF($A337="","",IFERROR(EDATE(Assumptions!$B$10,$A337-1),""))</f>
        <v/>
      </c>
      <c r="C337" s="16">
        <f>IF($A337="","",IF($A337=1,Assumptions!$B$7,IFERROR($I336,"")))</f>
        <v/>
      </c>
      <c r="D337" s="16">
        <f>IF($C337="","",IFERROR(MIN(Assumptions!$B$13,$C337+$C337*Assumptions!$B$8/12),""))</f>
        <v/>
      </c>
      <c r="E337" s="19" t="n"/>
      <c r="F337" s="16">
        <f>IF($C337="","",IFERROR(MIN(IF($E337="",IF(Assumptions!$B$11="",0,Assumptions!$B$11),$E337),MAX(0,$C337+$C337*Assumptions!$B$8/12-$D337)),""))</f>
        <v/>
      </c>
      <c r="G337" s="16">
        <f>IF($C337="","",IFERROR($C337*Assumptions!$B$8/12,""))</f>
        <v/>
      </c>
      <c r="H337" s="16">
        <f>IF($C337="","",IFERROR(MIN($C337,MAX(0,$D337-$G337)+$F337),""))</f>
        <v/>
      </c>
      <c r="I337" s="16">
        <f>IF($C337="","",IFERROR(MAX(0,$C337-$H337),""))</f>
        <v/>
      </c>
      <c r="J337" s="16">
        <f>IF($C337="","",IFERROR($D337+$F337,""))</f>
        <v/>
      </c>
      <c r="K337" s="23" t="n"/>
      <c r="L337" s="24" t="n"/>
    </row>
    <row r="338">
      <c r="A338" s="28">
        <f>IFERROR(IF(OR(Assumptions!$B$3="",Assumptions!$B$9="",ROW()-4&gt;Assumptions!$B$9,AND(ROW()&gt;5,IFERROR($I337,0)&lt;=0)),"",ROW()-4),"")</f>
        <v/>
      </c>
      <c r="B338" s="26">
        <f>IF($A338="","",IFERROR(EDATE(Assumptions!$B$10,$A338-1),""))</f>
        <v/>
      </c>
      <c r="C338" s="7">
        <f>IF($A338="","",IF($A338=1,Assumptions!$B$7,IFERROR($I337,"")))</f>
        <v/>
      </c>
      <c r="D338" s="7">
        <f>IF($C338="","",IFERROR(MIN(Assumptions!$B$13,$C338+$C338*Assumptions!$B$8/12),""))</f>
        <v/>
      </c>
      <c r="E338" s="19" t="n"/>
      <c r="F338" s="7">
        <f>IF($C338="","",IFERROR(MIN(IF($E338="",IF(Assumptions!$B$11="",0,Assumptions!$B$11),$E338),MAX(0,$C338+$C338*Assumptions!$B$8/12-$D338)),""))</f>
        <v/>
      </c>
      <c r="G338" s="7">
        <f>IF($C338="","",IFERROR($C338*Assumptions!$B$8/12,""))</f>
        <v/>
      </c>
      <c r="H338" s="7">
        <f>IF($C338="","",IFERROR(MIN($C338,MAX(0,$D338-$G338)+$F338),""))</f>
        <v/>
      </c>
      <c r="I338" s="7">
        <f>IF($C338="","",IFERROR(MAX(0,$C338-$H338),""))</f>
        <v/>
      </c>
      <c r="J338" s="7">
        <f>IF($C338="","",IFERROR($D338+$F338,""))</f>
        <v/>
      </c>
      <c r="K338" s="23" t="n"/>
      <c r="L338" s="24" t="n"/>
    </row>
    <row r="339">
      <c r="A339" s="27">
        <f>IFERROR(IF(OR(Assumptions!$B$3="",Assumptions!$B$9="",ROW()-4&gt;Assumptions!$B$9,AND(ROW()&gt;5,IFERROR($I338,0)&lt;=0)),"",ROW()-4),"")</f>
        <v/>
      </c>
      <c r="B339" s="25">
        <f>IF($A339="","",IFERROR(EDATE(Assumptions!$B$10,$A339-1),""))</f>
        <v/>
      </c>
      <c r="C339" s="16">
        <f>IF($A339="","",IF($A339=1,Assumptions!$B$7,IFERROR($I338,"")))</f>
        <v/>
      </c>
      <c r="D339" s="16">
        <f>IF($C339="","",IFERROR(MIN(Assumptions!$B$13,$C339+$C339*Assumptions!$B$8/12),""))</f>
        <v/>
      </c>
      <c r="E339" s="19" t="n"/>
      <c r="F339" s="16">
        <f>IF($C339="","",IFERROR(MIN(IF($E339="",IF(Assumptions!$B$11="",0,Assumptions!$B$11),$E339),MAX(0,$C339+$C339*Assumptions!$B$8/12-$D339)),""))</f>
        <v/>
      </c>
      <c r="G339" s="16">
        <f>IF($C339="","",IFERROR($C339*Assumptions!$B$8/12,""))</f>
        <v/>
      </c>
      <c r="H339" s="16">
        <f>IF($C339="","",IFERROR(MIN($C339,MAX(0,$D339-$G339)+$F339),""))</f>
        <v/>
      </c>
      <c r="I339" s="16">
        <f>IF($C339="","",IFERROR(MAX(0,$C339-$H339),""))</f>
        <v/>
      </c>
      <c r="J339" s="16">
        <f>IF($C339="","",IFERROR($D339+$F339,""))</f>
        <v/>
      </c>
      <c r="K339" s="23" t="n"/>
      <c r="L339" s="24" t="n"/>
    </row>
    <row r="340">
      <c r="A340" s="28">
        <f>IFERROR(IF(OR(Assumptions!$B$3="",Assumptions!$B$9="",ROW()-4&gt;Assumptions!$B$9,AND(ROW()&gt;5,IFERROR($I339,0)&lt;=0)),"",ROW()-4),"")</f>
        <v/>
      </c>
      <c r="B340" s="26">
        <f>IF($A340="","",IFERROR(EDATE(Assumptions!$B$10,$A340-1),""))</f>
        <v/>
      </c>
      <c r="C340" s="7">
        <f>IF($A340="","",IF($A340=1,Assumptions!$B$7,IFERROR($I339,"")))</f>
        <v/>
      </c>
      <c r="D340" s="7">
        <f>IF($C340="","",IFERROR(MIN(Assumptions!$B$13,$C340+$C340*Assumptions!$B$8/12),""))</f>
        <v/>
      </c>
      <c r="E340" s="19" t="n"/>
      <c r="F340" s="7">
        <f>IF($C340="","",IFERROR(MIN(IF($E340="",IF(Assumptions!$B$11="",0,Assumptions!$B$11),$E340),MAX(0,$C340+$C340*Assumptions!$B$8/12-$D340)),""))</f>
        <v/>
      </c>
      <c r="G340" s="7">
        <f>IF($C340="","",IFERROR($C340*Assumptions!$B$8/12,""))</f>
        <v/>
      </c>
      <c r="H340" s="7">
        <f>IF($C340="","",IFERROR(MIN($C340,MAX(0,$D340-$G340)+$F340),""))</f>
        <v/>
      </c>
      <c r="I340" s="7">
        <f>IF($C340="","",IFERROR(MAX(0,$C340-$H340),""))</f>
        <v/>
      </c>
      <c r="J340" s="7">
        <f>IF($C340="","",IFERROR($D340+$F340,""))</f>
        <v/>
      </c>
      <c r="K340" s="23" t="n"/>
      <c r="L340" s="24" t="n"/>
    </row>
    <row r="341">
      <c r="A341" s="27">
        <f>IFERROR(IF(OR(Assumptions!$B$3="",Assumptions!$B$9="",ROW()-4&gt;Assumptions!$B$9,AND(ROW()&gt;5,IFERROR($I340,0)&lt;=0)),"",ROW()-4),"")</f>
        <v/>
      </c>
      <c r="B341" s="25">
        <f>IF($A341="","",IFERROR(EDATE(Assumptions!$B$10,$A341-1),""))</f>
        <v/>
      </c>
      <c r="C341" s="16">
        <f>IF($A341="","",IF($A341=1,Assumptions!$B$7,IFERROR($I340,"")))</f>
        <v/>
      </c>
      <c r="D341" s="16">
        <f>IF($C341="","",IFERROR(MIN(Assumptions!$B$13,$C341+$C341*Assumptions!$B$8/12),""))</f>
        <v/>
      </c>
      <c r="E341" s="19" t="n"/>
      <c r="F341" s="16">
        <f>IF($C341="","",IFERROR(MIN(IF($E341="",IF(Assumptions!$B$11="",0,Assumptions!$B$11),$E341),MAX(0,$C341+$C341*Assumptions!$B$8/12-$D341)),""))</f>
        <v/>
      </c>
      <c r="G341" s="16">
        <f>IF($C341="","",IFERROR($C341*Assumptions!$B$8/12,""))</f>
        <v/>
      </c>
      <c r="H341" s="16">
        <f>IF($C341="","",IFERROR(MIN($C341,MAX(0,$D341-$G341)+$F341),""))</f>
        <v/>
      </c>
      <c r="I341" s="16">
        <f>IF($C341="","",IFERROR(MAX(0,$C341-$H341),""))</f>
        <v/>
      </c>
      <c r="J341" s="16">
        <f>IF($C341="","",IFERROR($D341+$F341,""))</f>
        <v/>
      </c>
      <c r="K341" s="23" t="n"/>
      <c r="L341" s="24" t="n"/>
    </row>
    <row r="342">
      <c r="A342" s="28">
        <f>IFERROR(IF(OR(Assumptions!$B$3="",Assumptions!$B$9="",ROW()-4&gt;Assumptions!$B$9,AND(ROW()&gt;5,IFERROR($I341,0)&lt;=0)),"",ROW()-4),"")</f>
        <v/>
      </c>
      <c r="B342" s="26">
        <f>IF($A342="","",IFERROR(EDATE(Assumptions!$B$10,$A342-1),""))</f>
        <v/>
      </c>
      <c r="C342" s="7">
        <f>IF($A342="","",IF($A342=1,Assumptions!$B$7,IFERROR($I341,"")))</f>
        <v/>
      </c>
      <c r="D342" s="7">
        <f>IF($C342="","",IFERROR(MIN(Assumptions!$B$13,$C342+$C342*Assumptions!$B$8/12),""))</f>
        <v/>
      </c>
      <c r="E342" s="19" t="n"/>
      <c r="F342" s="7">
        <f>IF($C342="","",IFERROR(MIN(IF($E342="",IF(Assumptions!$B$11="",0,Assumptions!$B$11),$E342),MAX(0,$C342+$C342*Assumptions!$B$8/12-$D342)),""))</f>
        <v/>
      </c>
      <c r="G342" s="7">
        <f>IF($C342="","",IFERROR($C342*Assumptions!$B$8/12,""))</f>
        <v/>
      </c>
      <c r="H342" s="7">
        <f>IF($C342="","",IFERROR(MIN($C342,MAX(0,$D342-$G342)+$F342),""))</f>
        <v/>
      </c>
      <c r="I342" s="7">
        <f>IF($C342="","",IFERROR(MAX(0,$C342-$H342),""))</f>
        <v/>
      </c>
      <c r="J342" s="7">
        <f>IF($C342="","",IFERROR($D342+$F342,""))</f>
        <v/>
      </c>
      <c r="K342" s="23" t="n"/>
      <c r="L342" s="24" t="n"/>
    </row>
    <row r="343">
      <c r="A343" s="27">
        <f>IFERROR(IF(OR(Assumptions!$B$3="",Assumptions!$B$9="",ROW()-4&gt;Assumptions!$B$9,AND(ROW()&gt;5,IFERROR($I342,0)&lt;=0)),"",ROW()-4),"")</f>
        <v/>
      </c>
      <c r="B343" s="25">
        <f>IF($A343="","",IFERROR(EDATE(Assumptions!$B$10,$A343-1),""))</f>
        <v/>
      </c>
      <c r="C343" s="16">
        <f>IF($A343="","",IF($A343=1,Assumptions!$B$7,IFERROR($I342,"")))</f>
        <v/>
      </c>
      <c r="D343" s="16">
        <f>IF($C343="","",IFERROR(MIN(Assumptions!$B$13,$C343+$C343*Assumptions!$B$8/12),""))</f>
        <v/>
      </c>
      <c r="E343" s="19" t="n"/>
      <c r="F343" s="16">
        <f>IF($C343="","",IFERROR(MIN(IF($E343="",IF(Assumptions!$B$11="",0,Assumptions!$B$11),$E343),MAX(0,$C343+$C343*Assumptions!$B$8/12-$D343)),""))</f>
        <v/>
      </c>
      <c r="G343" s="16">
        <f>IF($C343="","",IFERROR($C343*Assumptions!$B$8/12,""))</f>
        <v/>
      </c>
      <c r="H343" s="16">
        <f>IF($C343="","",IFERROR(MIN($C343,MAX(0,$D343-$G343)+$F343),""))</f>
        <v/>
      </c>
      <c r="I343" s="16">
        <f>IF($C343="","",IFERROR(MAX(0,$C343-$H343),""))</f>
        <v/>
      </c>
      <c r="J343" s="16">
        <f>IF($C343="","",IFERROR($D343+$F343,""))</f>
        <v/>
      </c>
      <c r="K343" s="23" t="n"/>
      <c r="L343" s="24" t="n"/>
    </row>
    <row r="344">
      <c r="A344" s="28">
        <f>IFERROR(IF(OR(Assumptions!$B$3="",Assumptions!$B$9="",ROW()-4&gt;Assumptions!$B$9,AND(ROW()&gt;5,IFERROR($I343,0)&lt;=0)),"",ROW()-4),"")</f>
        <v/>
      </c>
      <c r="B344" s="26">
        <f>IF($A344="","",IFERROR(EDATE(Assumptions!$B$10,$A344-1),""))</f>
        <v/>
      </c>
      <c r="C344" s="7">
        <f>IF($A344="","",IF($A344=1,Assumptions!$B$7,IFERROR($I343,"")))</f>
        <v/>
      </c>
      <c r="D344" s="7">
        <f>IF($C344="","",IFERROR(MIN(Assumptions!$B$13,$C344+$C344*Assumptions!$B$8/12),""))</f>
        <v/>
      </c>
      <c r="E344" s="19" t="n"/>
      <c r="F344" s="7">
        <f>IF($C344="","",IFERROR(MIN(IF($E344="",IF(Assumptions!$B$11="",0,Assumptions!$B$11),$E344),MAX(0,$C344+$C344*Assumptions!$B$8/12-$D344)),""))</f>
        <v/>
      </c>
      <c r="G344" s="7">
        <f>IF($C344="","",IFERROR($C344*Assumptions!$B$8/12,""))</f>
        <v/>
      </c>
      <c r="H344" s="7">
        <f>IF($C344="","",IFERROR(MIN($C344,MAX(0,$D344-$G344)+$F344),""))</f>
        <v/>
      </c>
      <c r="I344" s="7">
        <f>IF($C344="","",IFERROR(MAX(0,$C344-$H344),""))</f>
        <v/>
      </c>
      <c r="J344" s="7">
        <f>IF($C344="","",IFERROR($D344+$F344,""))</f>
        <v/>
      </c>
      <c r="K344" s="23" t="n"/>
      <c r="L344" s="24" t="n"/>
    </row>
    <row r="345">
      <c r="A345" s="27">
        <f>IFERROR(IF(OR(Assumptions!$B$3="",Assumptions!$B$9="",ROW()-4&gt;Assumptions!$B$9,AND(ROW()&gt;5,IFERROR($I344,0)&lt;=0)),"",ROW()-4),"")</f>
        <v/>
      </c>
      <c r="B345" s="25">
        <f>IF($A345="","",IFERROR(EDATE(Assumptions!$B$10,$A345-1),""))</f>
        <v/>
      </c>
      <c r="C345" s="16">
        <f>IF($A345="","",IF($A345=1,Assumptions!$B$7,IFERROR($I344,"")))</f>
        <v/>
      </c>
      <c r="D345" s="16">
        <f>IF($C345="","",IFERROR(MIN(Assumptions!$B$13,$C345+$C345*Assumptions!$B$8/12),""))</f>
        <v/>
      </c>
      <c r="E345" s="19" t="n"/>
      <c r="F345" s="16">
        <f>IF($C345="","",IFERROR(MIN(IF($E345="",IF(Assumptions!$B$11="",0,Assumptions!$B$11),$E345),MAX(0,$C345+$C345*Assumptions!$B$8/12-$D345)),""))</f>
        <v/>
      </c>
      <c r="G345" s="16">
        <f>IF($C345="","",IFERROR($C345*Assumptions!$B$8/12,""))</f>
        <v/>
      </c>
      <c r="H345" s="16">
        <f>IF($C345="","",IFERROR(MIN($C345,MAX(0,$D345-$G345)+$F345),""))</f>
        <v/>
      </c>
      <c r="I345" s="16">
        <f>IF($C345="","",IFERROR(MAX(0,$C345-$H345),""))</f>
        <v/>
      </c>
      <c r="J345" s="16">
        <f>IF($C345="","",IFERROR($D345+$F345,""))</f>
        <v/>
      </c>
      <c r="K345" s="23" t="n"/>
      <c r="L345" s="24" t="n"/>
    </row>
    <row r="346">
      <c r="A346" s="28">
        <f>IFERROR(IF(OR(Assumptions!$B$3="",Assumptions!$B$9="",ROW()-4&gt;Assumptions!$B$9,AND(ROW()&gt;5,IFERROR($I345,0)&lt;=0)),"",ROW()-4),"")</f>
        <v/>
      </c>
      <c r="B346" s="26">
        <f>IF($A346="","",IFERROR(EDATE(Assumptions!$B$10,$A346-1),""))</f>
        <v/>
      </c>
      <c r="C346" s="7">
        <f>IF($A346="","",IF($A346=1,Assumptions!$B$7,IFERROR($I345,"")))</f>
        <v/>
      </c>
      <c r="D346" s="7">
        <f>IF($C346="","",IFERROR(MIN(Assumptions!$B$13,$C346+$C346*Assumptions!$B$8/12),""))</f>
        <v/>
      </c>
      <c r="E346" s="19" t="n"/>
      <c r="F346" s="7">
        <f>IF($C346="","",IFERROR(MIN(IF($E346="",IF(Assumptions!$B$11="",0,Assumptions!$B$11),$E346),MAX(0,$C346+$C346*Assumptions!$B$8/12-$D346)),""))</f>
        <v/>
      </c>
      <c r="G346" s="7">
        <f>IF($C346="","",IFERROR($C346*Assumptions!$B$8/12,""))</f>
        <v/>
      </c>
      <c r="H346" s="7">
        <f>IF($C346="","",IFERROR(MIN($C346,MAX(0,$D346-$G346)+$F346),""))</f>
        <v/>
      </c>
      <c r="I346" s="7">
        <f>IF($C346="","",IFERROR(MAX(0,$C346-$H346),""))</f>
        <v/>
      </c>
      <c r="J346" s="7">
        <f>IF($C346="","",IFERROR($D346+$F346,""))</f>
        <v/>
      </c>
      <c r="K346" s="23" t="n"/>
      <c r="L346" s="24" t="n"/>
    </row>
    <row r="347">
      <c r="A347" s="27">
        <f>IFERROR(IF(OR(Assumptions!$B$3="",Assumptions!$B$9="",ROW()-4&gt;Assumptions!$B$9,AND(ROW()&gt;5,IFERROR($I346,0)&lt;=0)),"",ROW()-4),"")</f>
        <v/>
      </c>
      <c r="B347" s="25">
        <f>IF($A347="","",IFERROR(EDATE(Assumptions!$B$10,$A347-1),""))</f>
        <v/>
      </c>
      <c r="C347" s="16">
        <f>IF($A347="","",IF($A347=1,Assumptions!$B$7,IFERROR($I346,"")))</f>
        <v/>
      </c>
      <c r="D347" s="16">
        <f>IF($C347="","",IFERROR(MIN(Assumptions!$B$13,$C347+$C347*Assumptions!$B$8/12),""))</f>
        <v/>
      </c>
      <c r="E347" s="19" t="n"/>
      <c r="F347" s="16">
        <f>IF($C347="","",IFERROR(MIN(IF($E347="",IF(Assumptions!$B$11="",0,Assumptions!$B$11),$E347),MAX(0,$C347+$C347*Assumptions!$B$8/12-$D347)),""))</f>
        <v/>
      </c>
      <c r="G347" s="16">
        <f>IF($C347="","",IFERROR($C347*Assumptions!$B$8/12,""))</f>
        <v/>
      </c>
      <c r="H347" s="16">
        <f>IF($C347="","",IFERROR(MIN($C347,MAX(0,$D347-$G347)+$F347),""))</f>
        <v/>
      </c>
      <c r="I347" s="16">
        <f>IF($C347="","",IFERROR(MAX(0,$C347-$H347),""))</f>
        <v/>
      </c>
      <c r="J347" s="16">
        <f>IF($C347="","",IFERROR($D347+$F347,""))</f>
        <v/>
      </c>
      <c r="K347" s="23" t="n"/>
      <c r="L347" s="24" t="n"/>
    </row>
    <row r="348">
      <c r="A348" s="28">
        <f>IFERROR(IF(OR(Assumptions!$B$3="",Assumptions!$B$9="",ROW()-4&gt;Assumptions!$B$9,AND(ROW()&gt;5,IFERROR($I347,0)&lt;=0)),"",ROW()-4),"")</f>
        <v/>
      </c>
      <c r="B348" s="26">
        <f>IF($A348="","",IFERROR(EDATE(Assumptions!$B$10,$A348-1),""))</f>
        <v/>
      </c>
      <c r="C348" s="7">
        <f>IF($A348="","",IF($A348=1,Assumptions!$B$7,IFERROR($I347,"")))</f>
        <v/>
      </c>
      <c r="D348" s="7">
        <f>IF($C348="","",IFERROR(MIN(Assumptions!$B$13,$C348+$C348*Assumptions!$B$8/12),""))</f>
        <v/>
      </c>
      <c r="E348" s="19" t="n"/>
      <c r="F348" s="7">
        <f>IF($C348="","",IFERROR(MIN(IF($E348="",IF(Assumptions!$B$11="",0,Assumptions!$B$11),$E348),MAX(0,$C348+$C348*Assumptions!$B$8/12-$D348)),""))</f>
        <v/>
      </c>
      <c r="G348" s="7">
        <f>IF($C348="","",IFERROR($C348*Assumptions!$B$8/12,""))</f>
        <v/>
      </c>
      <c r="H348" s="7">
        <f>IF($C348="","",IFERROR(MIN($C348,MAX(0,$D348-$G348)+$F348),""))</f>
        <v/>
      </c>
      <c r="I348" s="7">
        <f>IF($C348="","",IFERROR(MAX(0,$C348-$H348),""))</f>
        <v/>
      </c>
      <c r="J348" s="7">
        <f>IF($C348="","",IFERROR($D348+$F348,""))</f>
        <v/>
      </c>
      <c r="K348" s="23" t="n"/>
      <c r="L348" s="24" t="n"/>
    </row>
    <row r="349">
      <c r="A349" s="27">
        <f>IFERROR(IF(OR(Assumptions!$B$3="",Assumptions!$B$9="",ROW()-4&gt;Assumptions!$B$9,AND(ROW()&gt;5,IFERROR($I348,0)&lt;=0)),"",ROW()-4),"")</f>
        <v/>
      </c>
      <c r="B349" s="25">
        <f>IF($A349="","",IFERROR(EDATE(Assumptions!$B$10,$A349-1),""))</f>
        <v/>
      </c>
      <c r="C349" s="16">
        <f>IF($A349="","",IF($A349=1,Assumptions!$B$7,IFERROR($I348,"")))</f>
        <v/>
      </c>
      <c r="D349" s="16">
        <f>IF($C349="","",IFERROR(MIN(Assumptions!$B$13,$C349+$C349*Assumptions!$B$8/12),""))</f>
        <v/>
      </c>
      <c r="E349" s="19" t="n"/>
      <c r="F349" s="16">
        <f>IF($C349="","",IFERROR(MIN(IF($E349="",IF(Assumptions!$B$11="",0,Assumptions!$B$11),$E349),MAX(0,$C349+$C349*Assumptions!$B$8/12-$D349)),""))</f>
        <v/>
      </c>
      <c r="G349" s="16">
        <f>IF($C349="","",IFERROR($C349*Assumptions!$B$8/12,""))</f>
        <v/>
      </c>
      <c r="H349" s="16">
        <f>IF($C349="","",IFERROR(MIN($C349,MAX(0,$D349-$G349)+$F349),""))</f>
        <v/>
      </c>
      <c r="I349" s="16">
        <f>IF($C349="","",IFERROR(MAX(0,$C349-$H349),""))</f>
        <v/>
      </c>
      <c r="J349" s="16">
        <f>IF($C349="","",IFERROR($D349+$F349,""))</f>
        <v/>
      </c>
      <c r="K349" s="23" t="n"/>
      <c r="L349" s="24" t="n"/>
    </row>
    <row r="350">
      <c r="A350" s="28">
        <f>IFERROR(IF(OR(Assumptions!$B$3="",Assumptions!$B$9="",ROW()-4&gt;Assumptions!$B$9,AND(ROW()&gt;5,IFERROR($I349,0)&lt;=0)),"",ROW()-4),"")</f>
        <v/>
      </c>
      <c r="B350" s="26">
        <f>IF($A350="","",IFERROR(EDATE(Assumptions!$B$10,$A350-1),""))</f>
        <v/>
      </c>
      <c r="C350" s="7">
        <f>IF($A350="","",IF($A350=1,Assumptions!$B$7,IFERROR($I349,"")))</f>
        <v/>
      </c>
      <c r="D350" s="7">
        <f>IF($C350="","",IFERROR(MIN(Assumptions!$B$13,$C350+$C350*Assumptions!$B$8/12),""))</f>
        <v/>
      </c>
      <c r="E350" s="19" t="n"/>
      <c r="F350" s="7">
        <f>IF($C350="","",IFERROR(MIN(IF($E350="",IF(Assumptions!$B$11="",0,Assumptions!$B$11),$E350),MAX(0,$C350+$C350*Assumptions!$B$8/12-$D350)),""))</f>
        <v/>
      </c>
      <c r="G350" s="7">
        <f>IF($C350="","",IFERROR($C350*Assumptions!$B$8/12,""))</f>
        <v/>
      </c>
      <c r="H350" s="7">
        <f>IF($C350="","",IFERROR(MIN($C350,MAX(0,$D350-$G350)+$F350),""))</f>
        <v/>
      </c>
      <c r="I350" s="7">
        <f>IF($C350="","",IFERROR(MAX(0,$C350-$H350),""))</f>
        <v/>
      </c>
      <c r="J350" s="7">
        <f>IF($C350="","",IFERROR($D350+$F350,""))</f>
        <v/>
      </c>
      <c r="K350" s="23" t="n"/>
      <c r="L350" s="24" t="n"/>
    </row>
    <row r="351">
      <c r="A351" s="27">
        <f>IFERROR(IF(OR(Assumptions!$B$3="",Assumptions!$B$9="",ROW()-4&gt;Assumptions!$B$9,AND(ROW()&gt;5,IFERROR($I350,0)&lt;=0)),"",ROW()-4),"")</f>
        <v/>
      </c>
      <c r="B351" s="25">
        <f>IF($A351="","",IFERROR(EDATE(Assumptions!$B$10,$A351-1),""))</f>
        <v/>
      </c>
      <c r="C351" s="16">
        <f>IF($A351="","",IF($A351=1,Assumptions!$B$7,IFERROR($I350,"")))</f>
        <v/>
      </c>
      <c r="D351" s="16">
        <f>IF($C351="","",IFERROR(MIN(Assumptions!$B$13,$C351+$C351*Assumptions!$B$8/12),""))</f>
        <v/>
      </c>
      <c r="E351" s="19" t="n"/>
      <c r="F351" s="16">
        <f>IF($C351="","",IFERROR(MIN(IF($E351="",IF(Assumptions!$B$11="",0,Assumptions!$B$11),$E351),MAX(0,$C351+$C351*Assumptions!$B$8/12-$D351)),""))</f>
        <v/>
      </c>
      <c r="G351" s="16">
        <f>IF($C351="","",IFERROR($C351*Assumptions!$B$8/12,""))</f>
        <v/>
      </c>
      <c r="H351" s="16">
        <f>IF($C351="","",IFERROR(MIN($C351,MAX(0,$D351-$G351)+$F351),""))</f>
        <v/>
      </c>
      <c r="I351" s="16">
        <f>IF($C351="","",IFERROR(MAX(0,$C351-$H351),""))</f>
        <v/>
      </c>
      <c r="J351" s="16">
        <f>IF($C351="","",IFERROR($D351+$F351,""))</f>
        <v/>
      </c>
      <c r="K351" s="23" t="n"/>
      <c r="L351" s="24" t="n"/>
    </row>
    <row r="352">
      <c r="A352" s="28">
        <f>IFERROR(IF(OR(Assumptions!$B$3="",Assumptions!$B$9="",ROW()-4&gt;Assumptions!$B$9,AND(ROW()&gt;5,IFERROR($I351,0)&lt;=0)),"",ROW()-4),"")</f>
        <v/>
      </c>
      <c r="B352" s="26">
        <f>IF($A352="","",IFERROR(EDATE(Assumptions!$B$10,$A352-1),""))</f>
        <v/>
      </c>
      <c r="C352" s="7">
        <f>IF($A352="","",IF($A352=1,Assumptions!$B$7,IFERROR($I351,"")))</f>
        <v/>
      </c>
      <c r="D352" s="7">
        <f>IF($C352="","",IFERROR(MIN(Assumptions!$B$13,$C352+$C352*Assumptions!$B$8/12),""))</f>
        <v/>
      </c>
      <c r="E352" s="19" t="n"/>
      <c r="F352" s="7">
        <f>IF($C352="","",IFERROR(MIN(IF($E352="",IF(Assumptions!$B$11="",0,Assumptions!$B$11),$E352),MAX(0,$C352+$C352*Assumptions!$B$8/12-$D352)),""))</f>
        <v/>
      </c>
      <c r="G352" s="7">
        <f>IF($C352="","",IFERROR($C352*Assumptions!$B$8/12,""))</f>
        <v/>
      </c>
      <c r="H352" s="7">
        <f>IF($C352="","",IFERROR(MIN($C352,MAX(0,$D352-$G352)+$F352),""))</f>
        <v/>
      </c>
      <c r="I352" s="7">
        <f>IF($C352="","",IFERROR(MAX(0,$C352-$H352),""))</f>
        <v/>
      </c>
      <c r="J352" s="7">
        <f>IF($C352="","",IFERROR($D352+$F352,""))</f>
        <v/>
      </c>
      <c r="K352" s="23" t="n"/>
      <c r="L352" s="24" t="n"/>
    </row>
    <row r="353">
      <c r="A353" s="27">
        <f>IFERROR(IF(OR(Assumptions!$B$3="",Assumptions!$B$9="",ROW()-4&gt;Assumptions!$B$9,AND(ROW()&gt;5,IFERROR($I352,0)&lt;=0)),"",ROW()-4),"")</f>
        <v/>
      </c>
      <c r="B353" s="25">
        <f>IF($A353="","",IFERROR(EDATE(Assumptions!$B$10,$A353-1),""))</f>
        <v/>
      </c>
      <c r="C353" s="16">
        <f>IF($A353="","",IF($A353=1,Assumptions!$B$7,IFERROR($I352,"")))</f>
        <v/>
      </c>
      <c r="D353" s="16">
        <f>IF($C353="","",IFERROR(MIN(Assumptions!$B$13,$C353+$C353*Assumptions!$B$8/12),""))</f>
        <v/>
      </c>
      <c r="E353" s="19" t="n"/>
      <c r="F353" s="16">
        <f>IF($C353="","",IFERROR(MIN(IF($E353="",IF(Assumptions!$B$11="",0,Assumptions!$B$11),$E353),MAX(0,$C353+$C353*Assumptions!$B$8/12-$D353)),""))</f>
        <v/>
      </c>
      <c r="G353" s="16">
        <f>IF($C353="","",IFERROR($C353*Assumptions!$B$8/12,""))</f>
        <v/>
      </c>
      <c r="H353" s="16">
        <f>IF($C353="","",IFERROR(MIN($C353,MAX(0,$D353-$G353)+$F353),""))</f>
        <v/>
      </c>
      <c r="I353" s="16">
        <f>IF($C353="","",IFERROR(MAX(0,$C353-$H353),""))</f>
        <v/>
      </c>
      <c r="J353" s="16">
        <f>IF($C353="","",IFERROR($D353+$F353,""))</f>
        <v/>
      </c>
      <c r="K353" s="23" t="n"/>
      <c r="L353" s="24" t="n"/>
    </row>
    <row r="354">
      <c r="A354" s="28">
        <f>IFERROR(IF(OR(Assumptions!$B$3="",Assumptions!$B$9="",ROW()-4&gt;Assumptions!$B$9,AND(ROW()&gt;5,IFERROR($I353,0)&lt;=0)),"",ROW()-4),"")</f>
        <v/>
      </c>
      <c r="B354" s="26">
        <f>IF($A354="","",IFERROR(EDATE(Assumptions!$B$10,$A354-1),""))</f>
        <v/>
      </c>
      <c r="C354" s="7">
        <f>IF($A354="","",IF($A354=1,Assumptions!$B$7,IFERROR($I353,"")))</f>
        <v/>
      </c>
      <c r="D354" s="7">
        <f>IF($C354="","",IFERROR(MIN(Assumptions!$B$13,$C354+$C354*Assumptions!$B$8/12),""))</f>
        <v/>
      </c>
      <c r="E354" s="19" t="n"/>
      <c r="F354" s="7">
        <f>IF($C354="","",IFERROR(MIN(IF($E354="",IF(Assumptions!$B$11="",0,Assumptions!$B$11),$E354),MAX(0,$C354+$C354*Assumptions!$B$8/12-$D354)),""))</f>
        <v/>
      </c>
      <c r="G354" s="7">
        <f>IF($C354="","",IFERROR($C354*Assumptions!$B$8/12,""))</f>
        <v/>
      </c>
      <c r="H354" s="7">
        <f>IF($C354="","",IFERROR(MIN($C354,MAX(0,$D354-$G354)+$F354),""))</f>
        <v/>
      </c>
      <c r="I354" s="7">
        <f>IF($C354="","",IFERROR(MAX(0,$C354-$H354),""))</f>
        <v/>
      </c>
      <c r="J354" s="7">
        <f>IF($C354="","",IFERROR($D354+$F354,""))</f>
        <v/>
      </c>
      <c r="K354" s="23" t="n"/>
      <c r="L354" s="24" t="n"/>
    </row>
    <row r="355">
      <c r="A355" s="27">
        <f>IFERROR(IF(OR(Assumptions!$B$3="",Assumptions!$B$9="",ROW()-4&gt;Assumptions!$B$9,AND(ROW()&gt;5,IFERROR($I354,0)&lt;=0)),"",ROW()-4),"")</f>
        <v/>
      </c>
      <c r="B355" s="25">
        <f>IF($A355="","",IFERROR(EDATE(Assumptions!$B$10,$A355-1),""))</f>
        <v/>
      </c>
      <c r="C355" s="16">
        <f>IF($A355="","",IF($A355=1,Assumptions!$B$7,IFERROR($I354,"")))</f>
        <v/>
      </c>
      <c r="D355" s="16">
        <f>IF($C355="","",IFERROR(MIN(Assumptions!$B$13,$C355+$C355*Assumptions!$B$8/12),""))</f>
        <v/>
      </c>
      <c r="E355" s="19" t="n"/>
      <c r="F355" s="16">
        <f>IF($C355="","",IFERROR(MIN(IF($E355="",IF(Assumptions!$B$11="",0,Assumptions!$B$11),$E355),MAX(0,$C355+$C355*Assumptions!$B$8/12-$D355)),""))</f>
        <v/>
      </c>
      <c r="G355" s="16">
        <f>IF($C355="","",IFERROR($C355*Assumptions!$B$8/12,""))</f>
        <v/>
      </c>
      <c r="H355" s="16">
        <f>IF($C355="","",IFERROR(MIN($C355,MAX(0,$D355-$G355)+$F355),""))</f>
        <v/>
      </c>
      <c r="I355" s="16">
        <f>IF($C355="","",IFERROR(MAX(0,$C355-$H355),""))</f>
        <v/>
      </c>
      <c r="J355" s="16">
        <f>IF($C355="","",IFERROR($D355+$F355,""))</f>
        <v/>
      </c>
      <c r="K355" s="23" t="n"/>
      <c r="L355" s="24" t="n"/>
    </row>
    <row r="356">
      <c r="A356" s="28">
        <f>IFERROR(IF(OR(Assumptions!$B$3="",Assumptions!$B$9="",ROW()-4&gt;Assumptions!$B$9,AND(ROW()&gt;5,IFERROR($I355,0)&lt;=0)),"",ROW()-4),"")</f>
        <v/>
      </c>
      <c r="B356" s="26">
        <f>IF($A356="","",IFERROR(EDATE(Assumptions!$B$10,$A356-1),""))</f>
        <v/>
      </c>
      <c r="C356" s="7">
        <f>IF($A356="","",IF($A356=1,Assumptions!$B$7,IFERROR($I355,"")))</f>
        <v/>
      </c>
      <c r="D356" s="7">
        <f>IF($C356="","",IFERROR(MIN(Assumptions!$B$13,$C356+$C356*Assumptions!$B$8/12),""))</f>
        <v/>
      </c>
      <c r="E356" s="19" t="n"/>
      <c r="F356" s="7">
        <f>IF($C356="","",IFERROR(MIN(IF($E356="",IF(Assumptions!$B$11="",0,Assumptions!$B$11),$E356),MAX(0,$C356+$C356*Assumptions!$B$8/12-$D356)),""))</f>
        <v/>
      </c>
      <c r="G356" s="7">
        <f>IF($C356="","",IFERROR($C356*Assumptions!$B$8/12,""))</f>
        <v/>
      </c>
      <c r="H356" s="7">
        <f>IF($C356="","",IFERROR(MIN($C356,MAX(0,$D356-$G356)+$F356),""))</f>
        <v/>
      </c>
      <c r="I356" s="7">
        <f>IF($C356="","",IFERROR(MAX(0,$C356-$H356),""))</f>
        <v/>
      </c>
      <c r="J356" s="7">
        <f>IF($C356="","",IFERROR($D356+$F356,""))</f>
        <v/>
      </c>
      <c r="K356" s="23" t="n"/>
      <c r="L356" s="24" t="n"/>
    </row>
    <row r="357">
      <c r="A357" s="27">
        <f>IFERROR(IF(OR(Assumptions!$B$3="",Assumptions!$B$9="",ROW()-4&gt;Assumptions!$B$9,AND(ROW()&gt;5,IFERROR($I356,0)&lt;=0)),"",ROW()-4),"")</f>
        <v/>
      </c>
      <c r="B357" s="25">
        <f>IF($A357="","",IFERROR(EDATE(Assumptions!$B$10,$A357-1),""))</f>
        <v/>
      </c>
      <c r="C357" s="16">
        <f>IF($A357="","",IF($A357=1,Assumptions!$B$7,IFERROR($I356,"")))</f>
        <v/>
      </c>
      <c r="D357" s="16">
        <f>IF($C357="","",IFERROR(MIN(Assumptions!$B$13,$C357+$C357*Assumptions!$B$8/12),""))</f>
        <v/>
      </c>
      <c r="E357" s="19" t="n"/>
      <c r="F357" s="16">
        <f>IF($C357="","",IFERROR(MIN(IF($E357="",IF(Assumptions!$B$11="",0,Assumptions!$B$11),$E357),MAX(0,$C357+$C357*Assumptions!$B$8/12-$D357)),""))</f>
        <v/>
      </c>
      <c r="G357" s="16">
        <f>IF($C357="","",IFERROR($C357*Assumptions!$B$8/12,""))</f>
        <v/>
      </c>
      <c r="H357" s="16">
        <f>IF($C357="","",IFERROR(MIN($C357,MAX(0,$D357-$G357)+$F357),""))</f>
        <v/>
      </c>
      <c r="I357" s="16">
        <f>IF($C357="","",IFERROR(MAX(0,$C357-$H357),""))</f>
        <v/>
      </c>
      <c r="J357" s="16">
        <f>IF($C357="","",IFERROR($D357+$F357,""))</f>
        <v/>
      </c>
      <c r="K357" s="23" t="n"/>
      <c r="L357" s="24" t="n"/>
    </row>
    <row r="358">
      <c r="A358" s="28">
        <f>IFERROR(IF(OR(Assumptions!$B$3="",Assumptions!$B$9="",ROW()-4&gt;Assumptions!$B$9,AND(ROW()&gt;5,IFERROR($I357,0)&lt;=0)),"",ROW()-4),"")</f>
        <v/>
      </c>
      <c r="B358" s="26">
        <f>IF($A358="","",IFERROR(EDATE(Assumptions!$B$10,$A358-1),""))</f>
        <v/>
      </c>
      <c r="C358" s="7">
        <f>IF($A358="","",IF($A358=1,Assumptions!$B$7,IFERROR($I357,"")))</f>
        <v/>
      </c>
      <c r="D358" s="7">
        <f>IF($C358="","",IFERROR(MIN(Assumptions!$B$13,$C358+$C358*Assumptions!$B$8/12),""))</f>
        <v/>
      </c>
      <c r="E358" s="19" t="n"/>
      <c r="F358" s="7">
        <f>IF($C358="","",IFERROR(MIN(IF($E358="",IF(Assumptions!$B$11="",0,Assumptions!$B$11),$E358),MAX(0,$C358+$C358*Assumptions!$B$8/12-$D358)),""))</f>
        <v/>
      </c>
      <c r="G358" s="7">
        <f>IF($C358="","",IFERROR($C358*Assumptions!$B$8/12,""))</f>
        <v/>
      </c>
      <c r="H358" s="7">
        <f>IF($C358="","",IFERROR(MIN($C358,MAX(0,$D358-$G358)+$F358),""))</f>
        <v/>
      </c>
      <c r="I358" s="7">
        <f>IF($C358="","",IFERROR(MAX(0,$C358-$H358),""))</f>
        <v/>
      </c>
      <c r="J358" s="7">
        <f>IF($C358="","",IFERROR($D358+$F358,""))</f>
        <v/>
      </c>
      <c r="K358" s="23" t="n"/>
      <c r="L358" s="24" t="n"/>
    </row>
    <row r="359">
      <c r="A359" s="27">
        <f>IFERROR(IF(OR(Assumptions!$B$3="",Assumptions!$B$9="",ROW()-4&gt;Assumptions!$B$9,AND(ROW()&gt;5,IFERROR($I358,0)&lt;=0)),"",ROW()-4),"")</f>
        <v/>
      </c>
      <c r="B359" s="25">
        <f>IF($A359="","",IFERROR(EDATE(Assumptions!$B$10,$A359-1),""))</f>
        <v/>
      </c>
      <c r="C359" s="16">
        <f>IF($A359="","",IF($A359=1,Assumptions!$B$7,IFERROR($I358,"")))</f>
        <v/>
      </c>
      <c r="D359" s="16">
        <f>IF($C359="","",IFERROR(MIN(Assumptions!$B$13,$C359+$C359*Assumptions!$B$8/12),""))</f>
        <v/>
      </c>
      <c r="E359" s="19" t="n"/>
      <c r="F359" s="16">
        <f>IF($C359="","",IFERROR(MIN(IF($E359="",IF(Assumptions!$B$11="",0,Assumptions!$B$11),$E359),MAX(0,$C359+$C359*Assumptions!$B$8/12-$D359)),""))</f>
        <v/>
      </c>
      <c r="G359" s="16">
        <f>IF($C359="","",IFERROR($C359*Assumptions!$B$8/12,""))</f>
        <v/>
      </c>
      <c r="H359" s="16">
        <f>IF($C359="","",IFERROR(MIN($C359,MAX(0,$D359-$G359)+$F359),""))</f>
        <v/>
      </c>
      <c r="I359" s="16">
        <f>IF($C359="","",IFERROR(MAX(0,$C359-$H359),""))</f>
        <v/>
      </c>
      <c r="J359" s="16">
        <f>IF($C359="","",IFERROR($D359+$F359,""))</f>
        <v/>
      </c>
      <c r="K359" s="23" t="n"/>
      <c r="L359" s="24" t="n"/>
    </row>
    <row r="360">
      <c r="A360" s="28">
        <f>IFERROR(IF(OR(Assumptions!$B$3="",Assumptions!$B$9="",ROW()-4&gt;Assumptions!$B$9,AND(ROW()&gt;5,IFERROR($I359,0)&lt;=0)),"",ROW()-4),"")</f>
        <v/>
      </c>
      <c r="B360" s="26">
        <f>IF($A360="","",IFERROR(EDATE(Assumptions!$B$10,$A360-1),""))</f>
        <v/>
      </c>
      <c r="C360" s="7">
        <f>IF($A360="","",IF($A360=1,Assumptions!$B$7,IFERROR($I359,"")))</f>
        <v/>
      </c>
      <c r="D360" s="7">
        <f>IF($C360="","",IFERROR(MIN(Assumptions!$B$13,$C360+$C360*Assumptions!$B$8/12),""))</f>
        <v/>
      </c>
      <c r="E360" s="19" t="n"/>
      <c r="F360" s="7">
        <f>IF($C360="","",IFERROR(MIN(IF($E360="",IF(Assumptions!$B$11="",0,Assumptions!$B$11),$E360),MAX(0,$C360+$C360*Assumptions!$B$8/12-$D360)),""))</f>
        <v/>
      </c>
      <c r="G360" s="7">
        <f>IF($C360="","",IFERROR($C360*Assumptions!$B$8/12,""))</f>
        <v/>
      </c>
      <c r="H360" s="7">
        <f>IF($C360="","",IFERROR(MIN($C360,MAX(0,$D360-$G360)+$F360),""))</f>
        <v/>
      </c>
      <c r="I360" s="7">
        <f>IF($C360="","",IFERROR(MAX(0,$C360-$H360),""))</f>
        <v/>
      </c>
      <c r="J360" s="7">
        <f>IF($C360="","",IFERROR($D360+$F360,""))</f>
        <v/>
      </c>
      <c r="K360" s="23" t="n"/>
      <c r="L360" s="24" t="n"/>
    </row>
    <row r="361">
      <c r="A361" s="27">
        <f>IFERROR(IF(OR(Assumptions!$B$3="",Assumptions!$B$9="",ROW()-4&gt;Assumptions!$B$9,AND(ROW()&gt;5,IFERROR($I360,0)&lt;=0)),"",ROW()-4),"")</f>
        <v/>
      </c>
      <c r="B361" s="25">
        <f>IF($A361="","",IFERROR(EDATE(Assumptions!$B$10,$A361-1),""))</f>
        <v/>
      </c>
      <c r="C361" s="16">
        <f>IF($A361="","",IF($A361=1,Assumptions!$B$7,IFERROR($I360,"")))</f>
        <v/>
      </c>
      <c r="D361" s="16">
        <f>IF($C361="","",IFERROR(MIN(Assumptions!$B$13,$C361+$C361*Assumptions!$B$8/12),""))</f>
        <v/>
      </c>
      <c r="E361" s="19" t="n"/>
      <c r="F361" s="16">
        <f>IF($C361="","",IFERROR(MIN(IF($E361="",IF(Assumptions!$B$11="",0,Assumptions!$B$11),$E361),MAX(0,$C361+$C361*Assumptions!$B$8/12-$D361)),""))</f>
        <v/>
      </c>
      <c r="G361" s="16">
        <f>IF($C361="","",IFERROR($C361*Assumptions!$B$8/12,""))</f>
        <v/>
      </c>
      <c r="H361" s="16">
        <f>IF($C361="","",IFERROR(MIN($C361,MAX(0,$D361-$G361)+$F361),""))</f>
        <v/>
      </c>
      <c r="I361" s="16">
        <f>IF($C361="","",IFERROR(MAX(0,$C361-$H361),""))</f>
        <v/>
      </c>
      <c r="J361" s="16">
        <f>IF($C361="","",IFERROR($D361+$F361,""))</f>
        <v/>
      </c>
      <c r="K361" s="23" t="n"/>
      <c r="L361" s="24" t="n"/>
    </row>
    <row r="362">
      <c r="A362" s="28">
        <f>IFERROR(IF(OR(Assumptions!$B$3="",Assumptions!$B$9="",ROW()-4&gt;Assumptions!$B$9,AND(ROW()&gt;5,IFERROR($I361,0)&lt;=0)),"",ROW()-4),"")</f>
        <v/>
      </c>
      <c r="B362" s="26">
        <f>IF($A362="","",IFERROR(EDATE(Assumptions!$B$10,$A362-1),""))</f>
        <v/>
      </c>
      <c r="C362" s="7">
        <f>IF($A362="","",IF($A362=1,Assumptions!$B$7,IFERROR($I361,"")))</f>
        <v/>
      </c>
      <c r="D362" s="7">
        <f>IF($C362="","",IFERROR(MIN(Assumptions!$B$13,$C362+$C362*Assumptions!$B$8/12),""))</f>
        <v/>
      </c>
      <c r="E362" s="19" t="n"/>
      <c r="F362" s="7">
        <f>IF($C362="","",IFERROR(MIN(IF($E362="",IF(Assumptions!$B$11="",0,Assumptions!$B$11),$E362),MAX(0,$C362+$C362*Assumptions!$B$8/12-$D362)),""))</f>
        <v/>
      </c>
      <c r="G362" s="7">
        <f>IF($C362="","",IFERROR($C362*Assumptions!$B$8/12,""))</f>
        <v/>
      </c>
      <c r="H362" s="7">
        <f>IF($C362="","",IFERROR(MIN($C362,MAX(0,$D362-$G362)+$F362),""))</f>
        <v/>
      </c>
      <c r="I362" s="7">
        <f>IF($C362="","",IFERROR(MAX(0,$C362-$H362),""))</f>
        <v/>
      </c>
      <c r="J362" s="7">
        <f>IF($C362="","",IFERROR($D362+$F362,""))</f>
        <v/>
      </c>
      <c r="K362" s="23" t="n"/>
      <c r="L362" s="24" t="n"/>
    </row>
    <row r="363">
      <c r="A363" s="27">
        <f>IFERROR(IF(OR(Assumptions!$B$3="",Assumptions!$B$9="",ROW()-4&gt;Assumptions!$B$9,AND(ROW()&gt;5,IFERROR($I362,0)&lt;=0)),"",ROW()-4),"")</f>
        <v/>
      </c>
      <c r="B363" s="25">
        <f>IF($A363="","",IFERROR(EDATE(Assumptions!$B$10,$A363-1),""))</f>
        <v/>
      </c>
      <c r="C363" s="16">
        <f>IF($A363="","",IF($A363=1,Assumptions!$B$7,IFERROR($I362,"")))</f>
        <v/>
      </c>
      <c r="D363" s="16">
        <f>IF($C363="","",IFERROR(MIN(Assumptions!$B$13,$C363+$C363*Assumptions!$B$8/12),""))</f>
        <v/>
      </c>
      <c r="E363" s="19" t="n"/>
      <c r="F363" s="16">
        <f>IF($C363="","",IFERROR(MIN(IF($E363="",IF(Assumptions!$B$11="",0,Assumptions!$B$11),$E363),MAX(0,$C363+$C363*Assumptions!$B$8/12-$D363)),""))</f>
        <v/>
      </c>
      <c r="G363" s="16">
        <f>IF($C363="","",IFERROR($C363*Assumptions!$B$8/12,""))</f>
        <v/>
      </c>
      <c r="H363" s="16">
        <f>IF($C363="","",IFERROR(MIN($C363,MAX(0,$D363-$G363)+$F363),""))</f>
        <v/>
      </c>
      <c r="I363" s="16">
        <f>IF($C363="","",IFERROR(MAX(0,$C363-$H363),""))</f>
        <v/>
      </c>
      <c r="J363" s="16">
        <f>IF($C363="","",IFERROR($D363+$F363,""))</f>
        <v/>
      </c>
      <c r="K363" s="23" t="n"/>
      <c r="L363" s="24" t="n"/>
    </row>
    <row r="364">
      <c r="A364" s="28">
        <f>IFERROR(IF(OR(Assumptions!$B$3="",Assumptions!$B$9="",ROW()-4&gt;Assumptions!$B$9,AND(ROW()&gt;5,IFERROR($I363,0)&lt;=0)),"",ROW()-4),"")</f>
        <v/>
      </c>
      <c r="B364" s="26">
        <f>IF($A364="","",IFERROR(EDATE(Assumptions!$B$10,$A364-1),""))</f>
        <v/>
      </c>
      <c r="C364" s="7">
        <f>IF($A364="","",IF($A364=1,Assumptions!$B$7,IFERROR($I363,"")))</f>
        <v/>
      </c>
      <c r="D364" s="7">
        <f>IF($C364="","",IFERROR(MIN(Assumptions!$B$13,$C364+$C364*Assumptions!$B$8/12),""))</f>
        <v/>
      </c>
      <c r="E364" s="19" t="n"/>
      <c r="F364" s="7">
        <f>IF($C364="","",IFERROR(MIN(IF($E364="",IF(Assumptions!$B$11="",0,Assumptions!$B$11),$E364),MAX(0,$C364+$C364*Assumptions!$B$8/12-$D364)),""))</f>
        <v/>
      </c>
      <c r="G364" s="7">
        <f>IF($C364="","",IFERROR($C364*Assumptions!$B$8/12,""))</f>
        <v/>
      </c>
      <c r="H364" s="7">
        <f>IF($C364="","",IFERROR(MIN($C364,MAX(0,$D364-$G364)+$F364),""))</f>
        <v/>
      </c>
      <c r="I364" s="7">
        <f>IF($C364="","",IFERROR(MAX(0,$C364-$H364),""))</f>
        <v/>
      </c>
      <c r="J364" s="7">
        <f>IF($C364="","",IFERROR($D364+$F364,""))</f>
        <v/>
      </c>
      <c r="K364" s="23" t="n"/>
      <c r="L364" s="24" t="n"/>
    </row>
  </sheetData>
  <autoFilter ref="A4:L364"/>
  <mergeCells count="1">
    <mergeCell ref="A1:L2"/>
  </mergeCells>
  <conditionalFormatting sqref="E5:E364">
    <cfRule type="expression" priority="1" dxfId="2">
      <formula>AND($E5&lt;&gt;"",$E5&gt;0)</formula>
    </cfRule>
  </conditionalFormatting>
  <conditionalFormatting sqref="I5:I364">
    <cfRule type="expression" priority="2" dxfId="1">
      <formula>AND($C5&lt;&gt;"",$I5=0)</formula>
    </cfRule>
  </conditionalFormatting>
  <conditionalFormatting sqref="K5:K364">
    <cfRule type="expression" priority="3" dxfId="0">
      <formula>$K5="Review"</formula>
    </cfRule>
  </conditionalFormatting>
  <dataValidations count="2">
    <dataValidation sqref="E5:E364" showDropDown="0" showInputMessage="0" showErrorMessage="0" allowBlank="0" errorTitle="Review extra amount" error="Enter zero, a positive extra amount within the visible limit, or leave blank to use the default." type="decimal" operator="between">
      <formula1>0</formula1>
      <formula2>INDIRECT("Assumptions!$E$12")</formula2>
    </dataValidation>
    <dataValidation sqref="K5:K364" showDropDown="0" showInputMessage="0" showErrorMessage="0" allowBlank="0" errorTitle="Review status" error="Select a schedule status from the Assumptions sheet." type="list">
      <formula1>INDIRECT("Assumptions!$F$4:$F$6")</formula1>
    </dataValidation>
  </dataValidations>
  <pageMargins left="0.75" right="0.75" top="1" bottom="1" header="0.5" footer="0.5"/>
  <pageSetup orientation="landscape" fitToHeight="0" fitToWidth="1"/>
  <headerFooter>
    <oddHeader/>
    <oddFooter>&amp;CFictional examples for internal loan modeling only&amp;RPage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07A5B"/>
    <outlinePr summaryBelow="1" summaryRight="1"/>
    <pageSetUpPr fitToPage="1"/>
  </sheetPr>
  <dimension ref="A1:G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30" customWidth="1" min="2" max="2"/>
    <col width="3" customWidth="1" min="3" max="3"/>
    <col width="29" customWidth="1" min="4" max="4"/>
    <col width="19" customWidth="1" min="5" max="5"/>
    <col width="23" customWidth="1" min="6" max="6"/>
    <col width="3" customWidth="1" min="7" max="7"/>
  </cols>
  <sheetData>
    <row r="1" ht="24" customHeight="1">
      <c r="A1" s="1" t="inlineStr">
        <is>
          <t>Loan Schedule Assumptions</t>
        </is>
      </c>
    </row>
    <row r="2" ht="24" customHeight="1"/>
    <row r="3">
      <c r="A3" s="4" t="inlineStr">
        <is>
          <t>Selected Loan</t>
        </is>
      </c>
      <c r="B3" s="29" t="inlineStr">
        <is>
          <t>SL-001</t>
        </is>
      </c>
      <c r="D3" s="14" t="inlineStr">
        <is>
          <t>Loan Status Options</t>
        </is>
      </c>
      <c r="F3" s="14" t="inlineStr">
        <is>
          <t>Schedule Status Options</t>
        </is>
      </c>
    </row>
    <row r="4">
      <c r="D4" s="18" t="inlineStr">
        <is>
          <t>Active</t>
        </is>
      </c>
      <c r="F4" s="18" t="inlineStr">
        <is>
          <t>Planned</t>
        </is>
      </c>
    </row>
    <row r="5">
      <c r="A5" s="5" t="inlineStr">
        <is>
          <t>Facility</t>
        </is>
      </c>
      <c r="B5" s="17">
        <f>IF($B$3="","",IFERROR(VLOOKUP($B$3,Loans!$A$5:$L$104,2,FALSE),""))</f>
        <v/>
      </c>
      <c r="D5" s="18" t="inlineStr">
        <is>
          <t>Paid Off</t>
        </is>
      </c>
      <c r="F5" s="18" t="inlineStr">
        <is>
          <t>Modeled</t>
        </is>
      </c>
    </row>
    <row r="6">
      <c r="A6" s="5" t="inlineStr">
        <is>
          <t>Owner</t>
        </is>
      </c>
      <c r="B6" s="17">
        <f>IF($B$3="","",IFERROR(VLOOKUP($B$3,Loans!$A$5:$L$104,3,FALSE),""))</f>
        <v/>
      </c>
      <c r="D6" s="18" t="inlineStr">
        <is>
          <t>Review</t>
        </is>
      </c>
      <c r="F6" s="18" t="inlineStr">
        <is>
          <t>Review</t>
        </is>
      </c>
    </row>
    <row r="7">
      <c r="A7" s="5" t="inlineStr">
        <is>
          <t>Original Principal</t>
        </is>
      </c>
      <c r="B7" s="30">
        <f>IF($B$3="","",IFERROR(VLOOKUP($B$3,Loans!$A$5:$L$104,4,FALSE),""))</f>
        <v/>
      </c>
    </row>
    <row r="8">
      <c r="A8" s="5" t="inlineStr">
        <is>
          <t>Annual Interest Rate</t>
        </is>
      </c>
      <c r="B8" s="31">
        <f>IF($B$3="","",IFERROR(VLOOKUP($B$3,Loans!$A$5:$L$104,5,FALSE),""))</f>
        <v/>
      </c>
    </row>
    <row r="9" ht="28" customHeight="1">
      <c r="A9" s="5" t="inlineStr">
        <is>
          <t>Term</t>
        </is>
      </c>
      <c r="B9" s="32">
        <f>IF($B$3="","",IFERROR(VLOOKUP($B$3,Loans!$A$5:$L$104,6,FALSE),""))</f>
        <v/>
      </c>
      <c r="D9" s="14" t="inlineStr">
        <is>
          <t>Input Limit</t>
        </is>
      </c>
      <c r="E9" s="14" t="inlineStr">
        <is>
          <t>Editable Value</t>
        </is>
      </c>
    </row>
    <row r="10">
      <c r="A10" s="5" t="inlineStr">
        <is>
          <t>First Due Date</t>
        </is>
      </c>
      <c r="B10" s="33">
        <f>IF($B$3="","",IFERROR(VLOOKUP($B$3,Loans!$A$5:$L$104,7,FALSE),""))</f>
        <v/>
      </c>
      <c r="D10" s="15" t="inlineStr">
        <is>
          <t>Maximum Annual Rate</t>
        </is>
      </c>
      <c r="E10" s="20" t="n">
        <v>0.25</v>
      </c>
    </row>
    <row r="11">
      <c r="A11" s="5" t="inlineStr">
        <is>
          <t>Default Extra Payment</t>
        </is>
      </c>
      <c r="B11" s="30">
        <f>IF($B$3="","",IFERROR(VLOOKUP($B$3,Loans!$A$5:$L$104,8,FALSE),""))</f>
        <v/>
      </c>
      <c r="D11" s="17" t="inlineStr">
        <is>
          <t>Maximum Original Principal</t>
        </is>
      </c>
      <c r="E11" s="19" t="n">
        <v>100000000</v>
      </c>
    </row>
    <row r="12">
      <c r="A12" s="5" t="inlineStr">
        <is>
          <t>Loan Status</t>
        </is>
      </c>
      <c r="B12" s="17">
        <f>IF($B$3="","",IFERROR(VLOOKUP($B$3,Loans!$A$5:$L$104,9,FALSE),""))</f>
        <v/>
      </c>
      <c r="D12" s="15" t="inlineStr">
        <is>
          <t>Maximum Extra Payment</t>
        </is>
      </c>
      <c r="E12" s="19" t="n">
        <v>1000000</v>
      </c>
    </row>
    <row r="13">
      <c r="A13" s="5" t="inlineStr">
        <is>
          <t>Scheduled Monthly Payment</t>
        </is>
      </c>
      <c r="B13" s="30">
        <f>IF($B$3="","",IFERROR(VLOOKUP($B$3,Loans!$A$5:$L$104,11,FALSE),""))</f>
        <v/>
      </c>
      <c r="D13" s="17" t="inlineStr">
        <is>
          <t>Maximum Term</t>
        </is>
      </c>
      <c r="E13" s="34" t="n">
        <v>360</v>
      </c>
    </row>
    <row r="14">
      <c r="A14" s="5" t="inlineStr">
        <is>
          <t>Scheduled Maturity</t>
        </is>
      </c>
      <c r="B14" s="33">
        <f>IF($B$3="","",IFERROR(VLOOKUP($B$3,Loans!$A$5:$L$104,12,FALSE),""))</f>
        <v/>
      </c>
      <c r="D14" s="15" t="inlineStr">
        <is>
          <t>Earliest First Due Date</t>
        </is>
      </c>
      <c r="E14" s="35" t="n">
        <v>42370</v>
      </c>
    </row>
    <row r="15">
      <c r="D15" s="17" t="inlineStr">
        <is>
          <t>Latest First Due Date</t>
        </is>
      </c>
      <c r="E15" s="35" t="n">
        <v>60997</v>
      </c>
    </row>
    <row r="16">
      <c r="A16" s="5" t="inlineStr">
        <is>
          <t>Selection Check</t>
        </is>
      </c>
      <c r="B16" s="13">
        <f>IF($B$3="","Enter a Loan ID from the Loans sheet.",IF(COUNTIF(Loans!$A$5:$A$104,$B$3)=0,"Review: Loan ID was not found.",IF(COUNTIF(Loans!$A$5:$A$104,$B$3)&gt;1,"Review: duplicate Loan ID.","Ready for review.")))</f>
        <v/>
      </c>
    </row>
    <row r="17">
      <c r="D17" s="12" t="inlineStr">
        <is>
          <t>Limit Check</t>
        </is>
      </c>
      <c r="E17" s="13">
        <f>IF(OR($E$10&lt;0,$E$10&gt;1,$E$11&lt;=0,$E$12&lt;0,$E$13&lt;1,$E$13&gt;360,$E$14&gt;$E$15),"Review input limits.","Limits are ready.")</f>
        <v/>
      </c>
    </row>
    <row r="18"/>
    <row r="19" ht="34" customHeight="1">
      <c r="A19" s="36" t="inlineStr">
        <is>
          <t>Editable cells are shaded pale yellow. All sample facilities and owners are fictional. This workbook models loan amounts only and does not initiate or verify payments.</t>
        </is>
      </c>
    </row>
  </sheetData>
  <mergeCells count="1">
    <mergeCell ref="A1:G2"/>
  </mergeCells>
  <conditionalFormatting sqref="B16">
    <cfRule type="expression" priority="1" dxfId="0">
      <formula>LEFT($B$16,6)="Review"</formula>
    </cfRule>
    <cfRule type="expression" priority="2" dxfId="1">
      <formula>$B$16="Ready for review."</formula>
    </cfRule>
  </conditionalFormatting>
  <conditionalFormatting sqref="E17">
    <cfRule type="expression" priority="3" dxfId="0">
      <formula>LEFT($E$17,6)="Review"</formula>
    </cfRule>
  </conditionalFormatting>
  <dataValidations count="5">
    <dataValidation sqref="E10" showDropDown="0" showInputMessage="0" showErrorMessage="0" allowBlank="0" errorTitle="Review entry" error="Enter a percentage from 0.00% through 100.00%." type="decimal" operator="between">
      <formula1>0</formula1>
      <formula2>1</formula2>
    </dataValidation>
    <dataValidation sqref="E11" showDropDown="0" showInputMessage="0" showErrorMessage="0" allowBlank="0" errorTitle="Review entry" error="Enter a positive dollar limit." type="decimal" operator="between">
      <formula1>1</formula1>
      <formula2>1000000000</formula2>
    </dataValidation>
    <dataValidation sqref="E12" showDropDown="0" showInputMessage="0" showErrorMessage="0" allowBlank="0" errorTitle="Review entry" error="Enter zero or a positive dollar limit." type="decimal" operator="between">
      <formula1>0</formula1>
      <formula2>100000000</formula2>
    </dataValidation>
    <dataValidation sqref="E13" showDropDown="0" showInputMessage="0" showErrorMessage="0" allowBlank="0" errorTitle="Review entry" error="The prepared schedule supports 1 through 360 periods." type="whole" operator="between">
      <formula1>1</formula1>
      <formula2>360</formula2>
    </dataValidation>
    <dataValidation sqref="E14:E15" showDropDown="0" showInputMessage="0" showErrorMessage="0" allowBlank="0" errorTitle="Review date" error="Enter a valid date within the supported range." type="date" operator="between">
      <formula1>DATE(1900,1,1)</formula1>
      <formula2>DATE(2199,12,31)</formula2>
    </dataValidation>
  </dataValidations>
  <pageMargins left="0.75" right="0.75" top="1" bottom="1" header="0.5" footer="0.5"/>
  <pageSetup orientation="landscape" fitToHeight="0" fitToWidth="1"/>
  <headerFooter>
    <oddHeader/>
    <oddFooter>&amp;CFictional examples for internal loan modeling only&amp;RPage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2026-09-11T21:27:21Z</dcterms:created>
  <dcterms:modified xmlns:dcterms="http://purl.org/dc/terms/" xmlns:xsi="http://www.w3.org/2001/XMLSchema-instance" xsi:type="dcterms:W3CDTF">2026-09-11T21:27:22+00:00Z</dcterms:modified>
</cp:coreProperties>
</file>