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'Ledger'!$A$4:$L$124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m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7184"/>
      <sz val="9"/>
    </font>
    <font>
      <name val="Aptos"/>
      <b val="1"/>
      <color rgb="00FFFFFF"/>
      <sz val="10"/>
    </font>
    <font>
      <name val="Aptos"/>
      <b val="1"/>
      <color rgb="0016324F"/>
      <sz val="10"/>
    </font>
    <font>
      <name val="Aptos Display"/>
      <b val="1"/>
      <color rgb="0016324F"/>
      <sz val="14"/>
    </font>
    <font>
      <name val="Aptos"/>
      <color rgb="0016324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166" fontId="0" fillId="0" borderId="0" pivotButton="0" quotePrefix="0" xfId="0"/>
    <xf numFmtId="166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164" fontId="6" fillId="6" borderId="1" applyAlignment="1" pivotButton="0" quotePrefix="0" xfId="0">
      <alignment horizontal="left" vertical="top" wrapText="1"/>
    </xf>
    <xf numFmtId="1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color rgb="00FFFFFF"/>
        <sz val="10"/>
      </font>
      <fill>
        <patternFill patternType="solid">
          <fgColor rgb="00207A5B"/>
        </patternFill>
      </fill>
    </dxf>
    <dxf>
      <font>
        <name val="Aptos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16324F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Income, Expenses, and Net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'Summary'!Y11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'Summary'!$X$12:$X$20</f>
            </numRef>
          </cat>
          <val>
            <numRef>
              <f>'Summary'!$Y$12:$Y$20</f>
            </numRef>
          </val>
        </ser>
        <ser>
          <idx val="1"/>
          <order val="1"/>
          <tx>
            <strRef>
              <f>'Summary'!Z11</f>
            </strRef>
          </tx>
          <spPr>
            <a:solidFill xmlns:a="http://schemas.openxmlformats.org/drawingml/2006/main">
              <a:srgbClr val="C95A2E"/>
            </a:solidFill>
            <a:ln xmlns:a="http://schemas.openxmlformats.org/drawingml/2006/main">
              <a:solidFill>
                <a:srgbClr val="C95A2E"/>
              </a:solidFill>
              <a:prstDash val="solid"/>
            </a:ln>
          </spPr>
          <cat>
            <numRef>
              <f>'Summary'!$X$12:$X$20</f>
            </numRef>
          </cat>
          <val>
            <numRef>
              <f>'Summary'!$Z$12:$Z$20</f>
            </numRef>
          </val>
        </ser>
        <ser>
          <idx val="2"/>
          <order val="2"/>
          <tx>
            <strRef>
              <f>'Summary'!AA11</f>
            </strRef>
          </tx>
          <spPr>
            <a:solidFill xmlns:a="http://schemas.openxmlformats.org/drawingml/2006/main">
              <a:srgbClr val="207A5B"/>
            </a:solidFill>
            <a:ln xmlns:a="http://schemas.openxmlformats.org/drawingml/2006/main">
              <a:solidFill>
                <a:srgbClr val="207A5B"/>
              </a:solidFill>
              <a:prstDash val="solid"/>
            </a:ln>
          </spPr>
          <cat>
            <numRef>
              <f>'Summary'!$X$12:$X$20</f>
            </numRef>
          </cat>
          <val>
            <numRef>
              <f>'Summary'!$AA$12:$AA$20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25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15" customWidth="1" min="4" max="4"/>
    <col width="22" customWidth="1" min="5" max="5"/>
    <col width="24" customWidth="1" min="6" max="6"/>
    <col width="20" customWidth="1" min="7" max="7"/>
    <col width="15" customWidth="1" min="8" max="8"/>
    <col width="10" customWidth="1" min="9" max="9"/>
    <col width="3" customWidth="1" min="10" max="10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28" customHeight="1">
      <c r="A1" s="1" t="inlineStr">
        <is>
          <t>Self Storage Income and Expense Tracker</t>
        </is>
      </c>
    </row>
    <row r="2">
      <c r="A2" s="2" t="inlineStr">
        <is>
          <t>Selected-year indicators calculated from the fictional ledger records.</t>
        </is>
      </c>
    </row>
    <row r="3">
      <c r="A3" s="3" t="inlineStr">
        <is>
          <t>Reporting Year</t>
        </is>
      </c>
      <c r="B3" s="4">
        <f>Assumptions!$B$5</f>
        <v/>
      </c>
      <c r="C3" s="3" t="inlineStr">
        <is>
          <t>Review As of</t>
        </is>
      </c>
      <c r="D3" s="5">
        <f>Assumptions!$B$4</f>
        <v/>
      </c>
    </row>
    <row r="4"/>
    <row r="5">
      <c r="A5" s="6" t="inlineStr">
        <is>
          <t>Recorded Income</t>
        </is>
      </c>
      <c r="B5" s="7">
        <f>IFERROR(SUMIFS(Ledger!$F$5:$F$124,Ledger!$D$5:$D$124,"Income",Ledger!$H$5:$H$124,"&lt;&gt;Void",Ledger!$A$5:$A$124,"&gt;="&amp;DATE(Assumptions!$B$5,1,1),Ledger!$A$5:$A$124,"&lt;"&amp;DATE(Assumptions!$B$5+1,1,1)),0)</f>
        <v/>
      </c>
      <c r="C5" s="6" t="inlineStr">
        <is>
          <t>Recorded Expenses</t>
        </is>
      </c>
      <c r="D5" s="7">
        <f>IFERROR(SUMIFS(Ledger!$F$5:$F$124,Ledger!$D$5:$D$124,"Expense",Ledger!$H$5:$H$124,"&lt;&gt;Void",Ledger!$A$5:$A$124,"&gt;="&amp;DATE(Assumptions!$B$5,1,1),Ledger!$A$5:$A$124,"&lt;"&amp;DATE(Assumptions!$B$5+1,1,1)),0)</f>
        <v/>
      </c>
      <c r="E5" s="6" t="inlineStr">
        <is>
          <t>Net Amount</t>
        </is>
      </c>
      <c r="F5" s="7">
        <f>IFERROR(B5-D5,0)</f>
        <v/>
      </c>
      <c r="G5" s="6" t="inlineStr">
        <is>
          <t>Outstanding Items</t>
        </is>
      </c>
      <c r="H5" s="8">
        <f>IFERROR(COUNTIFS(Ledger!$A$5:$A$124,"&gt;="&amp;DATE(Assumptions!$B$5,1,1),Ledger!$A$5:$A$124,"&lt;"&amp;DATE(Assumptions!$B$5+1,1,1),Ledger!$H$5:$H$124,"Open")+COUNTIFS(Ledger!$A$5:$A$124,"&gt;="&amp;DATE(Assumptions!$B$5,1,1),Ledger!$A$5:$A$124,"&lt;"&amp;DATE(Assumptions!$B$5+1,1,1),Ledger!$H$5:$H$124,"Past Due")+COUNTIFS(Ledger!$A$5:$A$124,"&gt;="&amp;DATE(Assumptions!$B$5,1,1),Ledger!$A$5:$A$124,"&lt;"&amp;DATE(Assumptions!$B$5+1,1,1),Ledger!$H$5:$H$124,"Scheduled"),0)</f>
        <v/>
      </c>
    </row>
    <row r="6"/>
    <row r="7">
      <c r="A7" s="6" t="inlineStr">
        <is>
          <t>Recorded Items</t>
        </is>
      </c>
      <c r="B7" s="8">
        <f>IFERROR(COUNTIFS(Ledger!$A$5:$A$124,"&gt;="&amp;DATE(Assumptions!$B$5,1,1),Ledger!$A$5:$A$124,"&lt;"&amp;DATE(Assumptions!$B$5+1,1,1)),0)</f>
        <v/>
      </c>
      <c r="C7" s="6" t="inlineStr">
        <is>
          <t>Items Needing Review</t>
        </is>
      </c>
      <c r="D7" s="8">
        <f>IFERROR(COUNTIFS(Ledger!$A$5:$A$124,"&gt;="&amp;DATE(Assumptions!$B$5,1,1),Ledger!$A$5:$A$124,"&lt;"&amp;DATE(Assumptions!$B$5+1,1,1),Ledger!$K$5:$K$124,"?*"),0)</f>
        <v/>
      </c>
      <c r="E7" s="6" t="inlineStr">
        <is>
          <t>Earliest Recorded Period</t>
        </is>
      </c>
      <c r="F7" s="9">
        <f>IF(COUNT(Ledger!$A$5:$A$124)=0,"",IFERROR(MIN(Ledger!$A$5:$A$124),""))</f>
        <v/>
      </c>
      <c r="G7" s="6" t="inlineStr">
        <is>
          <t>Latest Recorded Period</t>
        </is>
      </c>
      <c r="H7" s="9">
        <f>IF(COUNT(Ledger!$A$5:$A$124)=0,"",IFERROR(MAX(Ledger!$A$5:$A$124),""))</f>
        <v/>
      </c>
    </row>
    <row r="8"/>
    <row r="9"/>
    <row r="10"/>
    <row r="11">
      <c r="A11" s="10" t="inlineStr">
        <is>
          <t>Month</t>
        </is>
      </c>
      <c r="B11" s="10" t="inlineStr">
        <is>
          <t>Income</t>
        </is>
      </c>
      <c r="C11" s="10" t="inlineStr">
        <is>
          <t>Expenses</t>
        </is>
      </c>
      <c r="D11" s="10" t="inlineStr">
        <is>
          <t>Net</t>
        </is>
      </c>
      <c r="F11" s="10" t="inlineStr">
        <is>
          <t>Account</t>
        </is>
      </c>
      <c r="G11" s="10" t="inlineStr">
        <is>
          <t>Type</t>
        </is>
      </c>
      <c r="H11" s="10" t="inlineStr">
        <is>
          <t>Year Total</t>
        </is>
      </c>
      <c r="I11" s="10" t="inlineStr">
        <is>
          <t>Entries</t>
        </is>
      </c>
      <c r="X11" t="inlineStr">
        <is>
          <t>Chart Month</t>
        </is>
      </c>
      <c r="Y11" t="inlineStr">
        <is>
          <t>Income</t>
        </is>
      </c>
      <c r="Z11" t="inlineStr">
        <is>
          <t>Expenses</t>
        </is>
      </c>
      <c r="AA11" t="inlineStr">
        <is>
          <t>Net</t>
        </is>
      </c>
    </row>
    <row r="12">
      <c r="A12" s="11">
        <f>DATE(Assumptions!$B$5,1,1)</f>
        <v/>
      </c>
      <c r="B12" s="12">
        <f>IFERROR(SUMIFS(Ledger!$F$5:$F$124,Ledger!$D$5:$D$124,"Income",Ledger!$H$5:$H$124,"&lt;&gt;Void",Ledger!$A$5:$A$124,"&gt;="&amp;$A12,Ledger!$A$5:$A$124,"&lt;"&amp;DATE(YEAR($A12),MONTH($A12)+1,1)),0)</f>
        <v/>
      </c>
      <c r="C12" s="12">
        <f>IFERROR(SUMIFS(Ledger!$F$5:$F$124,Ledger!$D$5:$D$124,"Expense",Ledger!$H$5:$H$124,"&lt;&gt;Void",Ledger!$A$5:$A$124,"&gt;="&amp;$A12,Ledger!$A$5:$A$124,"&lt;"&amp;DATE(YEAR($A12),MONTH($A12)+1,1)),0)</f>
        <v/>
      </c>
      <c r="D12" s="12">
        <f>IFERROR(B12-C12,0)</f>
        <v/>
      </c>
      <c r="F12" s="13">
        <f>Assumptions!$G$14</f>
        <v/>
      </c>
      <c r="G12" s="13">
        <f>Assumptions!$H$14</f>
        <v/>
      </c>
      <c r="H12" s="12">
        <f>IFERROR(SUMIFS(Ledger!$F$5:$F$124,Ledger!$E$5:$E$124,$F12,Ledger!$H$5:$H$124,"&lt;&gt;Void",Ledger!$A$5:$A$124,"&gt;="&amp;DATE(Assumptions!$B$5,1,1),Ledger!$A$5:$A$124,"&lt;"&amp;DATE(Assumptions!$B$5+1,1,1)),0)</f>
        <v/>
      </c>
      <c r="I12" s="14">
        <f>IFERROR(COUNTIFS(Ledger!$E$5:$E$124,$F12,Ledger!$H$5:$H$124,"&lt;&gt;Void",Ledger!$A$5:$A$124,"&gt;="&amp;DATE(Assumptions!$B$5,1,1),Ledger!$A$5:$A$124,"&lt;"&amp;DATE(Assumptions!$B$5+1,1,1)),0)</f>
        <v/>
      </c>
      <c r="X12" s="15">
        <f>IFERROR(IF(COUNTIFS(Ledger!$A$5:$A$124,"&gt;="&amp;$A12,Ledger!$A$5:$A$124,"&lt;"&amp;DATE(Assumptions!$B$5+1,1,1))&gt;0,$A12,""),"")</f>
        <v/>
      </c>
      <c r="Y12">
        <f>IFERROR(IF($X12="","",$B12),"")</f>
        <v/>
      </c>
      <c r="Z12">
        <f>IFERROR(IF($X12="","",$C12),"")</f>
        <v/>
      </c>
      <c r="AA12">
        <f>IFERROR(IF($X12="","",$D12),"")</f>
        <v/>
      </c>
    </row>
    <row r="13">
      <c r="A13" s="16">
        <f>DATE(Assumptions!$B$5,2,1)</f>
        <v/>
      </c>
      <c r="B13" s="17">
        <f>IFERROR(SUMIFS(Ledger!$F$5:$F$124,Ledger!$D$5:$D$124,"Income",Ledger!$H$5:$H$124,"&lt;&gt;Void",Ledger!$A$5:$A$124,"&gt;="&amp;$A13,Ledger!$A$5:$A$124,"&lt;"&amp;DATE(YEAR($A13),MONTH($A13)+1,1)),0)</f>
        <v/>
      </c>
      <c r="C13" s="17">
        <f>IFERROR(SUMIFS(Ledger!$F$5:$F$124,Ledger!$D$5:$D$124,"Expense",Ledger!$H$5:$H$124,"&lt;&gt;Void",Ledger!$A$5:$A$124,"&gt;="&amp;$A13,Ledger!$A$5:$A$124,"&lt;"&amp;DATE(YEAR($A13),MONTH($A13)+1,1)),0)</f>
        <v/>
      </c>
      <c r="D13" s="17">
        <f>IFERROR(B13-C13,0)</f>
        <v/>
      </c>
      <c r="F13" s="18">
        <f>Assumptions!$G$15</f>
        <v/>
      </c>
      <c r="G13" s="18">
        <f>Assumptions!$H$15</f>
        <v/>
      </c>
      <c r="H13" s="17">
        <f>IFERROR(SUMIFS(Ledger!$F$5:$F$124,Ledger!$E$5:$E$124,$F13,Ledger!$H$5:$H$124,"&lt;&gt;Void",Ledger!$A$5:$A$124,"&gt;="&amp;DATE(Assumptions!$B$5,1,1),Ledger!$A$5:$A$124,"&lt;"&amp;DATE(Assumptions!$B$5+1,1,1)),0)</f>
        <v/>
      </c>
      <c r="I13" s="19">
        <f>IFERROR(COUNTIFS(Ledger!$E$5:$E$124,$F13,Ledger!$H$5:$H$124,"&lt;&gt;Void",Ledger!$A$5:$A$124,"&gt;="&amp;DATE(Assumptions!$B$5,1,1),Ledger!$A$5:$A$124,"&lt;"&amp;DATE(Assumptions!$B$5+1,1,1)),0)</f>
        <v/>
      </c>
      <c r="X13" s="15">
        <f>IFERROR(IF(COUNTIFS(Ledger!$A$5:$A$124,"&gt;="&amp;$A13,Ledger!$A$5:$A$124,"&lt;"&amp;DATE(Assumptions!$B$5+1,1,1))&gt;0,$A13,""),"")</f>
        <v/>
      </c>
      <c r="Y13">
        <f>IFERROR(IF($X13="","",$B13),"")</f>
        <v/>
      </c>
      <c r="Z13">
        <f>IFERROR(IF($X13="","",$C13),"")</f>
        <v/>
      </c>
      <c r="AA13">
        <f>IFERROR(IF($X13="","",$D13),"")</f>
        <v/>
      </c>
    </row>
    <row r="14">
      <c r="A14" s="11">
        <f>DATE(Assumptions!$B$5,3,1)</f>
        <v/>
      </c>
      <c r="B14" s="12">
        <f>IFERROR(SUMIFS(Ledger!$F$5:$F$124,Ledger!$D$5:$D$124,"Income",Ledger!$H$5:$H$124,"&lt;&gt;Void",Ledger!$A$5:$A$124,"&gt;="&amp;$A14,Ledger!$A$5:$A$124,"&lt;"&amp;DATE(YEAR($A14),MONTH($A14)+1,1)),0)</f>
        <v/>
      </c>
      <c r="C14" s="12">
        <f>IFERROR(SUMIFS(Ledger!$F$5:$F$124,Ledger!$D$5:$D$124,"Expense",Ledger!$H$5:$H$124,"&lt;&gt;Void",Ledger!$A$5:$A$124,"&gt;="&amp;$A14,Ledger!$A$5:$A$124,"&lt;"&amp;DATE(YEAR($A14),MONTH($A14)+1,1)),0)</f>
        <v/>
      </c>
      <c r="D14" s="12">
        <f>IFERROR(B14-C14,0)</f>
        <v/>
      </c>
      <c r="F14" s="13">
        <f>Assumptions!$G$16</f>
        <v/>
      </c>
      <c r="G14" s="13">
        <f>Assumptions!$H$16</f>
        <v/>
      </c>
      <c r="H14" s="12">
        <f>IFERROR(SUMIFS(Ledger!$F$5:$F$124,Ledger!$E$5:$E$124,$F14,Ledger!$H$5:$H$124,"&lt;&gt;Void",Ledger!$A$5:$A$124,"&gt;="&amp;DATE(Assumptions!$B$5,1,1),Ledger!$A$5:$A$124,"&lt;"&amp;DATE(Assumptions!$B$5+1,1,1)),0)</f>
        <v/>
      </c>
      <c r="I14" s="14">
        <f>IFERROR(COUNTIFS(Ledger!$E$5:$E$124,$F14,Ledger!$H$5:$H$124,"&lt;&gt;Void",Ledger!$A$5:$A$124,"&gt;="&amp;DATE(Assumptions!$B$5,1,1),Ledger!$A$5:$A$124,"&lt;"&amp;DATE(Assumptions!$B$5+1,1,1)),0)</f>
        <v/>
      </c>
      <c r="X14" s="15">
        <f>IFERROR(IF(COUNTIFS(Ledger!$A$5:$A$124,"&gt;="&amp;$A14,Ledger!$A$5:$A$124,"&lt;"&amp;DATE(Assumptions!$B$5+1,1,1))&gt;0,$A14,""),"")</f>
        <v/>
      </c>
      <c r="Y14">
        <f>IFERROR(IF($X14="","",$B14),"")</f>
        <v/>
      </c>
      <c r="Z14">
        <f>IFERROR(IF($X14="","",$C14),"")</f>
        <v/>
      </c>
      <c r="AA14">
        <f>IFERROR(IF($X14="","",$D14),"")</f>
        <v/>
      </c>
    </row>
    <row r="15">
      <c r="A15" s="16">
        <f>DATE(Assumptions!$B$5,4,1)</f>
        <v/>
      </c>
      <c r="B15" s="17">
        <f>IFERROR(SUMIFS(Ledger!$F$5:$F$124,Ledger!$D$5:$D$124,"Income",Ledger!$H$5:$H$124,"&lt;&gt;Void",Ledger!$A$5:$A$124,"&gt;="&amp;$A15,Ledger!$A$5:$A$124,"&lt;"&amp;DATE(YEAR($A15),MONTH($A15)+1,1)),0)</f>
        <v/>
      </c>
      <c r="C15" s="17">
        <f>IFERROR(SUMIFS(Ledger!$F$5:$F$124,Ledger!$D$5:$D$124,"Expense",Ledger!$H$5:$H$124,"&lt;&gt;Void",Ledger!$A$5:$A$124,"&gt;="&amp;$A15,Ledger!$A$5:$A$124,"&lt;"&amp;DATE(YEAR($A15),MONTH($A15)+1,1)),0)</f>
        <v/>
      </c>
      <c r="D15" s="17">
        <f>IFERROR(B15-C15,0)</f>
        <v/>
      </c>
      <c r="F15" s="18">
        <f>Assumptions!$G$17</f>
        <v/>
      </c>
      <c r="G15" s="18">
        <f>Assumptions!$H$17</f>
        <v/>
      </c>
      <c r="H15" s="17">
        <f>IFERROR(SUMIFS(Ledger!$F$5:$F$124,Ledger!$E$5:$E$124,$F15,Ledger!$H$5:$H$124,"&lt;&gt;Void",Ledger!$A$5:$A$124,"&gt;="&amp;DATE(Assumptions!$B$5,1,1),Ledger!$A$5:$A$124,"&lt;"&amp;DATE(Assumptions!$B$5+1,1,1)),0)</f>
        <v/>
      </c>
      <c r="I15" s="19">
        <f>IFERROR(COUNTIFS(Ledger!$E$5:$E$124,$F15,Ledger!$H$5:$H$124,"&lt;&gt;Void",Ledger!$A$5:$A$124,"&gt;="&amp;DATE(Assumptions!$B$5,1,1),Ledger!$A$5:$A$124,"&lt;"&amp;DATE(Assumptions!$B$5+1,1,1)),0)</f>
        <v/>
      </c>
      <c r="X15" s="15">
        <f>IFERROR(IF(COUNTIFS(Ledger!$A$5:$A$124,"&gt;="&amp;$A15,Ledger!$A$5:$A$124,"&lt;"&amp;DATE(Assumptions!$B$5+1,1,1))&gt;0,$A15,""),"")</f>
        <v/>
      </c>
      <c r="Y15">
        <f>IFERROR(IF($X15="","",$B15),"")</f>
        <v/>
      </c>
      <c r="Z15">
        <f>IFERROR(IF($X15="","",$C15),"")</f>
        <v/>
      </c>
      <c r="AA15">
        <f>IFERROR(IF($X15="","",$D15),"")</f>
        <v/>
      </c>
    </row>
    <row r="16">
      <c r="A16" s="11">
        <f>DATE(Assumptions!$B$5,5,1)</f>
        <v/>
      </c>
      <c r="B16" s="12">
        <f>IFERROR(SUMIFS(Ledger!$F$5:$F$124,Ledger!$D$5:$D$124,"Income",Ledger!$H$5:$H$124,"&lt;&gt;Void",Ledger!$A$5:$A$124,"&gt;="&amp;$A16,Ledger!$A$5:$A$124,"&lt;"&amp;DATE(YEAR($A16),MONTH($A16)+1,1)),0)</f>
        <v/>
      </c>
      <c r="C16" s="12">
        <f>IFERROR(SUMIFS(Ledger!$F$5:$F$124,Ledger!$D$5:$D$124,"Expense",Ledger!$H$5:$H$124,"&lt;&gt;Void",Ledger!$A$5:$A$124,"&gt;="&amp;$A16,Ledger!$A$5:$A$124,"&lt;"&amp;DATE(YEAR($A16),MONTH($A16)+1,1)),0)</f>
        <v/>
      </c>
      <c r="D16" s="12">
        <f>IFERROR(B16-C16,0)</f>
        <v/>
      </c>
      <c r="F16" s="13">
        <f>Assumptions!$G$18</f>
        <v/>
      </c>
      <c r="G16" s="13">
        <f>Assumptions!$H$18</f>
        <v/>
      </c>
      <c r="H16" s="12">
        <f>IFERROR(SUMIFS(Ledger!$F$5:$F$124,Ledger!$E$5:$E$124,$F16,Ledger!$H$5:$H$124,"&lt;&gt;Void",Ledger!$A$5:$A$124,"&gt;="&amp;DATE(Assumptions!$B$5,1,1),Ledger!$A$5:$A$124,"&lt;"&amp;DATE(Assumptions!$B$5+1,1,1)),0)</f>
        <v/>
      </c>
      <c r="I16" s="14">
        <f>IFERROR(COUNTIFS(Ledger!$E$5:$E$124,$F16,Ledger!$H$5:$H$124,"&lt;&gt;Void",Ledger!$A$5:$A$124,"&gt;="&amp;DATE(Assumptions!$B$5,1,1),Ledger!$A$5:$A$124,"&lt;"&amp;DATE(Assumptions!$B$5+1,1,1)),0)</f>
        <v/>
      </c>
      <c r="X16" s="15">
        <f>IFERROR(IF(COUNTIFS(Ledger!$A$5:$A$124,"&gt;="&amp;$A16,Ledger!$A$5:$A$124,"&lt;"&amp;DATE(Assumptions!$B$5+1,1,1))&gt;0,$A16,""),"")</f>
        <v/>
      </c>
      <c r="Y16">
        <f>IFERROR(IF($X16="","",$B16),"")</f>
        <v/>
      </c>
      <c r="Z16">
        <f>IFERROR(IF($X16="","",$C16),"")</f>
        <v/>
      </c>
      <c r="AA16">
        <f>IFERROR(IF($X16="","",$D16),"")</f>
        <v/>
      </c>
    </row>
    <row r="17">
      <c r="A17" s="16">
        <f>DATE(Assumptions!$B$5,6,1)</f>
        <v/>
      </c>
      <c r="B17" s="17">
        <f>IFERROR(SUMIFS(Ledger!$F$5:$F$124,Ledger!$D$5:$D$124,"Income",Ledger!$H$5:$H$124,"&lt;&gt;Void",Ledger!$A$5:$A$124,"&gt;="&amp;$A17,Ledger!$A$5:$A$124,"&lt;"&amp;DATE(YEAR($A17),MONTH($A17)+1,1)),0)</f>
        <v/>
      </c>
      <c r="C17" s="17">
        <f>IFERROR(SUMIFS(Ledger!$F$5:$F$124,Ledger!$D$5:$D$124,"Expense",Ledger!$H$5:$H$124,"&lt;&gt;Void",Ledger!$A$5:$A$124,"&gt;="&amp;$A17,Ledger!$A$5:$A$124,"&lt;"&amp;DATE(YEAR($A17),MONTH($A17)+1,1)),0)</f>
        <v/>
      </c>
      <c r="D17" s="17">
        <f>IFERROR(B17-C17,0)</f>
        <v/>
      </c>
      <c r="F17" s="18">
        <f>Assumptions!$G$19</f>
        <v/>
      </c>
      <c r="G17" s="18">
        <f>Assumptions!$H$19</f>
        <v/>
      </c>
      <c r="H17" s="17">
        <f>IFERROR(SUMIFS(Ledger!$F$5:$F$124,Ledger!$E$5:$E$124,$F17,Ledger!$H$5:$H$124,"&lt;&gt;Void",Ledger!$A$5:$A$124,"&gt;="&amp;DATE(Assumptions!$B$5,1,1),Ledger!$A$5:$A$124,"&lt;"&amp;DATE(Assumptions!$B$5+1,1,1)),0)</f>
        <v/>
      </c>
      <c r="I17" s="19">
        <f>IFERROR(COUNTIFS(Ledger!$E$5:$E$124,$F17,Ledger!$H$5:$H$124,"&lt;&gt;Void",Ledger!$A$5:$A$124,"&gt;="&amp;DATE(Assumptions!$B$5,1,1),Ledger!$A$5:$A$124,"&lt;"&amp;DATE(Assumptions!$B$5+1,1,1)),0)</f>
        <v/>
      </c>
      <c r="X17" s="15">
        <f>IFERROR(IF(COUNTIFS(Ledger!$A$5:$A$124,"&gt;="&amp;$A17,Ledger!$A$5:$A$124,"&lt;"&amp;DATE(Assumptions!$B$5+1,1,1))&gt;0,$A17,""),"")</f>
        <v/>
      </c>
      <c r="Y17">
        <f>IFERROR(IF($X17="","",$B17),"")</f>
        <v/>
      </c>
      <c r="Z17">
        <f>IFERROR(IF($X17="","",$C17),"")</f>
        <v/>
      </c>
      <c r="AA17">
        <f>IFERROR(IF($X17="","",$D17),"")</f>
        <v/>
      </c>
    </row>
    <row r="18">
      <c r="A18" s="11">
        <f>DATE(Assumptions!$B$5,7,1)</f>
        <v/>
      </c>
      <c r="B18" s="12">
        <f>IFERROR(SUMIFS(Ledger!$F$5:$F$124,Ledger!$D$5:$D$124,"Income",Ledger!$H$5:$H$124,"&lt;&gt;Void",Ledger!$A$5:$A$124,"&gt;="&amp;$A18,Ledger!$A$5:$A$124,"&lt;"&amp;DATE(YEAR($A18),MONTH($A18)+1,1)),0)</f>
        <v/>
      </c>
      <c r="C18" s="12">
        <f>IFERROR(SUMIFS(Ledger!$F$5:$F$124,Ledger!$D$5:$D$124,"Expense",Ledger!$H$5:$H$124,"&lt;&gt;Void",Ledger!$A$5:$A$124,"&gt;="&amp;$A18,Ledger!$A$5:$A$124,"&lt;"&amp;DATE(YEAR($A18),MONTH($A18)+1,1)),0)</f>
        <v/>
      </c>
      <c r="D18" s="12">
        <f>IFERROR(B18-C18,0)</f>
        <v/>
      </c>
      <c r="F18" s="13">
        <f>Assumptions!$G$20</f>
        <v/>
      </c>
      <c r="G18" s="13">
        <f>Assumptions!$H$20</f>
        <v/>
      </c>
      <c r="H18" s="12">
        <f>IFERROR(SUMIFS(Ledger!$F$5:$F$124,Ledger!$E$5:$E$124,$F18,Ledger!$H$5:$H$124,"&lt;&gt;Void",Ledger!$A$5:$A$124,"&gt;="&amp;DATE(Assumptions!$B$5,1,1),Ledger!$A$5:$A$124,"&lt;"&amp;DATE(Assumptions!$B$5+1,1,1)),0)</f>
        <v/>
      </c>
      <c r="I18" s="14">
        <f>IFERROR(COUNTIFS(Ledger!$E$5:$E$124,$F18,Ledger!$H$5:$H$124,"&lt;&gt;Void",Ledger!$A$5:$A$124,"&gt;="&amp;DATE(Assumptions!$B$5,1,1),Ledger!$A$5:$A$124,"&lt;"&amp;DATE(Assumptions!$B$5+1,1,1)),0)</f>
        <v/>
      </c>
      <c r="X18" s="15">
        <f>IFERROR(IF(COUNTIFS(Ledger!$A$5:$A$124,"&gt;="&amp;$A18,Ledger!$A$5:$A$124,"&lt;"&amp;DATE(Assumptions!$B$5+1,1,1))&gt;0,$A18,""),"")</f>
        <v/>
      </c>
      <c r="Y18">
        <f>IFERROR(IF($X18="","",$B18),"")</f>
        <v/>
      </c>
      <c r="Z18">
        <f>IFERROR(IF($X18="","",$C18),"")</f>
        <v/>
      </c>
      <c r="AA18">
        <f>IFERROR(IF($X18="","",$D18),"")</f>
        <v/>
      </c>
    </row>
    <row r="19">
      <c r="A19" s="16">
        <f>DATE(Assumptions!$B$5,8,1)</f>
        <v/>
      </c>
      <c r="B19" s="17">
        <f>IFERROR(SUMIFS(Ledger!$F$5:$F$124,Ledger!$D$5:$D$124,"Income",Ledger!$H$5:$H$124,"&lt;&gt;Void",Ledger!$A$5:$A$124,"&gt;="&amp;$A19,Ledger!$A$5:$A$124,"&lt;"&amp;DATE(YEAR($A19),MONTH($A19)+1,1)),0)</f>
        <v/>
      </c>
      <c r="C19" s="17">
        <f>IFERROR(SUMIFS(Ledger!$F$5:$F$124,Ledger!$D$5:$D$124,"Expense",Ledger!$H$5:$H$124,"&lt;&gt;Void",Ledger!$A$5:$A$124,"&gt;="&amp;$A19,Ledger!$A$5:$A$124,"&lt;"&amp;DATE(YEAR($A19),MONTH($A19)+1,1)),0)</f>
        <v/>
      </c>
      <c r="D19" s="17">
        <f>IFERROR(B19-C19,0)</f>
        <v/>
      </c>
      <c r="F19" s="18">
        <f>Assumptions!$G$21</f>
        <v/>
      </c>
      <c r="G19" s="18">
        <f>Assumptions!$H$21</f>
        <v/>
      </c>
      <c r="H19" s="17">
        <f>IFERROR(SUMIFS(Ledger!$F$5:$F$124,Ledger!$E$5:$E$124,$F19,Ledger!$H$5:$H$124,"&lt;&gt;Void",Ledger!$A$5:$A$124,"&gt;="&amp;DATE(Assumptions!$B$5,1,1),Ledger!$A$5:$A$124,"&lt;"&amp;DATE(Assumptions!$B$5+1,1,1)),0)</f>
        <v/>
      </c>
      <c r="I19" s="19">
        <f>IFERROR(COUNTIFS(Ledger!$E$5:$E$124,$F19,Ledger!$H$5:$H$124,"&lt;&gt;Void",Ledger!$A$5:$A$124,"&gt;="&amp;DATE(Assumptions!$B$5,1,1),Ledger!$A$5:$A$124,"&lt;"&amp;DATE(Assumptions!$B$5+1,1,1)),0)</f>
        <v/>
      </c>
      <c r="X19" s="15">
        <f>IFERROR(IF(COUNTIFS(Ledger!$A$5:$A$124,"&gt;="&amp;$A19,Ledger!$A$5:$A$124,"&lt;"&amp;DATE(Assumptions!$B$5+1,1,1))&gt;0,$A19,""),"")</f>
        <v/>
      </c>
      <c r="Y19">
        <f>IFERROR(IF($X19="","",$B19),"")</f>
        <v/>
      </c>
      <c r="Z19">
        <f>IFERROR(IF($X19="","",$C19),"")</f>
        <v/>
      </c>
      <c r="AA19">
        <f>IFERROR(IF($X19="","",$D19),"")</f>
        <v/>
      </c>
    </row>
    <row r="20">
      <c r="A20" s="11">
        <f>DATE(Assumptions!$B$5,9,1)</f>
        <v/>
      </c>
      <c r="B20" s="12">
        <f>IFERROR(SUMIFS(Ledger!$F$5:$F$124,Ledger!$D$5:$D$124,"Income",Ledger!$H$5:$H$124,"&lt;&gt;Void",Ledger!$A$5:$A$124,"&gt;="&amp;$A20,Ledger!$A$5:$A$124,"&lt;"&amp;DATE(YEAR($A20),MONTH($A20)+1,1)),0)</f>
        <v/>
      </c>
      <c r="C20" s="12">
        <f>IFERROR(SUMIFS(Ledger!$F$5:$F$124,Ledger!$D$5:$D$124,"Expense",Ledger!$H$5:$H$124,"&lt;&gt;Void",Ledger!$A$5:$A$124,"&gt;="&amp;$A20,Ledger!$A$5:$A$124,"&lt;"&amp;DATE(YEAR($A20),MONTH($A20)+1,1)),0)</f>
        <v/>
      </c>
      <c r="D20" s="12">
        <f>IFERROR(B20-C20,0)</f>
        <v/>
      </c>
      <c r="F20" s="13">
        <f>Assumptions!$G$22</f>
        <v/>
      </c>
      <c r="G20" s="13">
        <f>Assumptions!$H$22</f>
        <v/>
      </c>
      <c r="H20" s="12">
        <f>IFERROR(SUMIFS(Ledger!$F$5:$F$124,Ledger!$E$5:$E$124,$F20,Ledger!$H$5:$H$124,"&lt;&gt;Void",Ledger!$A$5:$A$124,"&gt;="&amp;DATE(Assumptions!$B$5,1,1),Ledger!$A$5:$A$124,"&lt;"&amp;DATE(Assumptions!$B$5+1,1,1)),0)</f>
        <v/>
      </c>
      <c r="I20" s="14">
        <f>IFERROR(COUNTIFS(Ledger!$E$5:$E$124,$F20,Ledger!$H$5:$H$124,"&lt;&gt;Void",Ledger!$A$5:$A$124,"&gt;="&amp;DATE(Assumptions!$B$5,1,1),Ledger!$A$5:$A$124,"&lt;"&amp;DATE(Assumptions!$B$5+1,1,1)),0)</f>
        <v/>
      </c>
      <c r="X20" s="15">
        <f>IFERROR(IF(COUNTIFS(Ledger!$A$5:$A$124,"&gt;="&amp;$A20,Ledger!$A$5:$A$124,"&lt;"&amp;DATE(Assumptions!$B$5+1,1,1))&gt;0,$A20,""),"")</f>
        <v/>
      </c>
      <c r="Y20">
        <f>IFERROR(IF($X20="","",$B20),"")</f>
        <v/>
      </c>
      <c r="Z20">
        <f>IFERROR(IF($X20="","",$C20),"")</f>
        <v/>
      </c>
      <c r="AA20">
        <f>IFERROR(IF($X20="","",$D20),"")</f>
        <v/>
      </c>
    </row>
    <row r="21">
      <c r="A21" s="16">
        <f>DATE(Assumptions!$B$5,10,1)</f>
        <v/>
      </c>
      <c r="B21" s="17">
        <f>IFERROR(SUMIFS(Ledger!$F$5:$F$124,Ledger!$D$5:$D$124,"Income",Ledger!$H$5:$H$124,"&lt;&gt;Void",Ledger!$A$5:$A$124,"&gt;="&amp;$A21,Ledger!$A$5:$A$124,"&lt;"&amp;DATE(YEAR($A21),MONTH($A21)+1,1)),0)</f>
        <v/>
      </c>
      <c r="C21" s="17">
        <f>IFERROR(SUMIFS(Ledger!$F$5:$F$124,Ledger!$D$5:$D$124,"Expense",Ledger!$H$5:$H$124,"&lt;&gt;Void",Ledger!$A$5:$A$124,"&gt;="&amp;$A21,Ledger!$A$5:$A$124,"&lt;"&amp;DATE(YEAR($A21),MONTH($A21)+1,1)),0)</f>
        <v/>
      </c>
      <c r="D21" s="17">
        <f>IFERROR(B21-C21,0)</f>
        <v/>
      </c>
      <c r="F21" s="18">
        <f>Assumptions!$G$23</f>
        <v/>
      </c>
      <c r="G21" s="18">
        <f>Assumptions!$H$23</f>
        <v/>
      </c>
      <c r="H21" s="17">
        <f>IFERROR(SUMIFS(Ledger!$F$5:$F$124,Ledger!$E$5:$E$124,$F21,Ledger!$H$5:$H$124,"&lt;&gt;Void",Ledger!$A$5:$A$124,"&gt;="&amp;DATE(Assumptions!$B$5,1,1),Ledger!$A$5:$A$124,"&lt;"&amp;DATE(Assumptions!$B$5+1,1,1)),0)</f>
        <v/>
      </c>
      <c r="I21" s="19">
        <f>IFERROR(COUNTIFS(Ledger!$E$5:$E$124,$F21,Ledger!$H$5:$H$124,"&lt;&gt;Void",Ledger!$A$5:$A$124,"&gt;="&amp;DATE(Assumptions!$B$5,1,1),Ledger!$A$5:$A$124,"&lt;"&amp;DATE(Assumptions!$B$5+1,1,1)),0)</f>
        <v/>
      </c>
      <c r="X21" s="15">
        <f>IFERROR(IF(COUNTIFS(Ledger!$A$5:$A$124,"&gt;="&amp;$A21,Ledger!$A$5:$A$124,"&lt;"&amp;DATE(Assumptions!$B$5+1,1,1))&gt;0,$A21,""),"")</f>
        <v/>
      </c>
      <c r="Y21">
        <f>IFERROR(IF($X21="","",$B21),"")</f>
        <v/>
      </c>
      <c r="Z21">
        <f>IFERROR(IF($X21="","",$C21),"")</f>
        <v/>
      </c>
      <c r="AA21">
        <f>IFERROR(IF($X21="","",$D21),"")</f>
        <v/>
      </c>
    </row>
    <row r="22">
      <c r="A22" s="11">
        <f>DATE(Assumptions!$B$5,11,1)</f>
        <v/>
      </c>
      <c r="B22" s="12">
        <f>IFERROR(SUMIFS(Ledger!$F$5:$F$124,Ledger!$D$5:$D$124,"Income",Ledger!$H$5:$H$124,"&lt;&gt;Void",Ledger!$A$5:$A$124,"&gt;="&amp;$A22,Ledger!$A$5:$A$124,"&lt;"&amp;DATE(YEAR($A22),MONTH($A22)+1,1)),0)</f>
        <v/>
      </c>
      <c r="C22" s="12">
        <f>IFERROR(SUMIFS(Ledger!$F$5:$F$124,Ledger!$D$5:$D$124,"Expense",Ledger!$H$5:$H$124,"&lt;&gt;Void",Ledger!$A$5:$A$124,"&gt;="&amp;$A22,Ledger!$A$5:$A$124,"&lt;"&amp;DATE(YEAR($A22),MONTH($A22)+1,1)),0)</f>
        <v/>
      </c>
      <c r="D22" s="12">
        <f>IFERROR(B22-C22,0)</f>
        <v/>
      </c>
      <c r="F22" s="13">
        <f>Assumptions!$G$24</f>
        <v/>
      </c>
      <c r="G22" s="13">
        <f>Assumptions!$H$24</f>
        <v/>
      </c>
      <c r="H22" s="12">
        <f>IFERROR(SUMIFS(Ledger!$F$5:$F$124,Ledger!$E$5:$E$124,$F22,Ledger!$H$5:$H$124,"&lt;&gt;Void",Ledger!$A$5:$A$124,"&gt;="&amp;DATE(Assumptions!$B$5,1,1),Ledger!$A$5:$A$124,"&lt;"&amp;DATE(Assumptions!$B$5+1,1,1)),0)</f>
        <v/>
      </c>
      <c r="I22" s="14">
        <f>IFERROR(COUNTIFS(Ledger!$E$5:$E$124,$F22,Ledger!$H$5:$H$124,"&lt;&gt;Void",Ledger!$A$5:$A$124,"&gt;="&amp;DATE(Assumptions!$B$5,1,1),Ledger!$A$5:$A$124,"&lt;"&amp;DATE(Assumptions!$B$5+1,1,1)),0)</f>
        <v/>
      </c>
      <c r="X22" s="15">
        <f>IFERROR(IF(COUNTIFS(Ledger!$A$5:$A$124,"&gt;="&amp;$A22,Ledger!$A$5:$A$124,"&lt;"&amp;DATE(Assumptions!$B$5+1,1,1))&gt;0,$A22,""),"")</f>
        <v/>
      </c>
      <c r="Y22">
        <f>IFERROR(IF($X22="","",$B22),"")</f>
        <v/>
      </c>
      <c r="Z22">
        <f>IFERROR(IF($X22="","",$C22),"")</f>
        <v/>
      </c>
      <c r="AA22">
        <f>IFERROR(IF($X22="","",$D22),"")</f>
        <v/>
      </c>
    </row>
    <row r="23">
      <c r="A23" s="16">
        <f>DATE(Assumptions!$B$5,12,1)</f>
        <v/>
      </c>
      <c r="B23" s="17">
        <f>IFERROR(SUMIFS(Ledger!$F$5:$F$124,Ledger!$D$5:$D$124,"Income",Ledger!$H$5:$H$124,"&lt;&gt;Void",Ledger!$A$5:$A$124,"&gt;="&amp;$A23,Ledger!$A$5:$A$124,"&lt;"&amp;DATE(YEAR($A23),MONTH($A23)+1,1)),0)</f>
        <v/>
      </c>
      <c r="C23" s="17">
        <f>IFERROR(SUMIFS(Ledger!$F$5:$F$124,Ledger!$D$5:$D$124,"Expense",Ledger!$H$5:$H$124,"&lt;&gt;Void",Ledger!$A$5:$A$124,"&gt;="&amp;$A23,Ledger!$A$5:$A$124,"&lt;"&amp;DATE(YEAR($A23),MONTH($A23)+1,1)),0)</f>
        <v/>
      </c>
      <c r="D23" s="17">
        <f>IFERROR(B23-C23,0)</f>
        <v/>
      </c>
      <c r="F23" s="18">
        <f>Assumptions!$G$25</f>
        <v/>
      </c>
      <c r="G23" s="18">
        <f>Assumptions!$H$25</f>
        <v/>
      </c>
      <c r="H23" s="17">
        <f>IFERROR(SUMIFS(Ledger!$F$5:$F$124,Ledger!$E$5:$E$124,$F23,Ledger!$H$5:$H$124,"&lt;&gt;Void",Ledger!$A$5:$A$124,"&gt;="&amp;DATE(Assumptions!$B$5,1,1),Ledger!$A$5:$A$124,"&lt;"&amp;DATE(Assumptions!$B$5+1,1,1)),0)</f>
        <v/>
      </c>
      <c r="I23" s="19">
        <f>IFERROR(COUNTIFS(Ledger!$E$5:$E$124,$F23,Ledger!$H$5:$H$124,"&lt;&gt;Void",Ledger!$A$5:$A$124,"&gt;="&amp;DATE(Assumptions!$B$5,1,1),Ledger!$A$5:$A$124,"&lt;"&amp;DATE(Assumptions!$B$5+1,1,1)),0)</f>
        <v/>
      </c>
      <c r="X23" s="15">
        <f>IFERROR(IF(COUNTIFS(Ledger!$A$5:$A$124,"&gt;="&amp;$A23,Ledger!$A$5:$A$124,"&lt;"&amp;DATE(Assumptions!$B$5+1,1,1))&gt;0,$A23,""),"")</f>
        <v/>
      </c>
      <c r="Y23">
        <f>IFERROR(IF($X23="","",$B23),"")</f>
        <v/>
      </c>
      <c r="Z23">
        <f>IFERROR(IF($X23="","",$C23),"")</f>
        <v/>
      </c>
      <c r="AA23">
        <f>IFERROR(IF($X23="","",$D23),"")</f>
        <v/>
      </c>
    </row>
    <row r="24">
      <c r="F24" s="13">
        <f>Assumptions!$G$26</f>
        <v/>
      </c>
      <c r="G24" s="13">
        <f>Assumptions!$H$26</f>
        <v/>
      </c>
      <c r="H24" s="12">
        <f>IFERROR(SUMIFS(Ledger!$F$5:$F$124,Ledger!$E$5:$E$124,$F24,Ledger!$H$5:$H$124,"&lt;&gt;Void",Ledger!$A$5:$A$124,"&gt;="&amp;DATE(Assumptions!$B$5,1,1),Ledger!$A$5:$A$124,"&lt;"&amp;DATE(Assumptions!$B$5+1,1,1)),0)</f>
        <v/>
      </c>
      <c r="I24" s="14">
        <f>IFERROR(COUNTIFS(Ledger!$E$5:$E$124,$F24,Ledger!$H$5:$H$124,"&lt;&gt;Void",Ledger!$A$5:$A$124,"&gt;="&amp;DATE(Assumptions!$B$5,1,1),Ledger!$A$5:$A$124,"&lt;"&amp;DATE(Assumptions!$B$5+1,1,1)),0)</f>
        <v/>
      </c>
    </row>
    <row r="25">
      <c r="F25" s="18">
        <f>Assumptions!$G$27</f>
        <v/>
      </c>
      <c r="G25" s="18">
        <f>Assumptions!$H$27</f>
        <v/>
      </c>
      <c r="H25" s="17">
        <f>IFERROR(SUMIFS(Ledger!$F$5:$F$124,Ledger!$E$5:$E$124,$F25,Ledger!$H$5:$H$124,"&lt;&gt;Void",Ledger!$A$5:$A$124,"&gt;="&amp;DATE(Assumptions!$B$5,1,1),Ledger!$A$5:$A$124,"&lt;"&amp;DATE(Assumptions!$B$5+1,1,1)),0)</f>
        <v/>
      </c>
      <c r="I25" s="19">
        <f>IFERROR(COUNTIFS(Ledger!$E$5:$E$124,$F25,Ledger!$H$5:$H$124,"&lt;&gt;Void",Ledger!$A$5:$A$124,"&gt;="&amp;DATE(Assumptions!$B$5,1,1),Ledger!$A$5:$A$124,"&lt;"&amp;DATE(Assumptions!$B$5+1,1,1)),0)</f>
        <v/>
      </c>
    </row>
  </sheetData>
  <mergeCells count="1">
    <mergeCell ref="A1:Q1"/>
  </mergeCells>
  <conditionalFormatting sqref="F5">
    <cfRule type="expression" priority="1" dxfId="0">
      <formula>$F$5&gt;=0</formula>
    </cfRule>
    <cfRule type="expression" priority="2" dxfId="1">
      <formula>$F$5&lt;0</formula>
    </cfRule>
  </conditionalFormatting>
  <conditionalFormatting sqref="D7">
    <cfRule type="expression" priority="3" dxfId="1">
      <formula>$D$7&gt;0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24" customWidth="1" min="3" max="3"/>
    <col width="13" customWidth="1" min="4" max="4"/>
    <col width="25" customWidth="1" min="5" max="5"/>
    <col width="14" customWidth="1" min="6" max="6"/>
    <col width="23" customWidth="1" min="7" max="7"/>
    <col width="13" customWidth="1" min="8" max="8"/>
    <col width="13" customWidth="1" min="9" max="9"/>
    <col width="15" customWidth="1" min="10" max="10"/>
    <col width="25" customWidth="1" min="11" max="11"/>
    <col width="40" customWidth="1" min="12" max="12"/>
  </cols>
  <sheetData>
    <row r="1" ht="28" customHeight="1">
      <c r="A1" s="1" t="inlineStr">
        <is>
          <t>Income and Expense Ledger</t>
        </is>
      </c>
    </row>
    <row r="2">
      <c r="A2" s="2" t="inlineStr">
        <is>
          <t>Enter positive amounts. Net Amount assigns the sign from Entry Type.</t>
        </is>
      </c>
    </row>
    <row r="3">
      <c r="A3" s="2" t="inlineStr">
        <is>
          <t>Yellow cells are editable. Review messages request human follow-up only.</t>
        </is>
      </c>
    </row>
    <row r="4">
      <c r="A4" s="10" t="inlineStr">
        <is>
          <t>Period</t>
        </is>
      </c>
      <c r="B4" s="10" t="inlineStr">
        <is>
          <t>Facility</t>
        </is>
      </c>
      <c r="C4" s="10" t="inlineStr">
        <is>
          <t>Unit / Area</t>
        </is>
      </c>
      <c r="D4" s="10" t="inlineStr">
        <is>
          <t>Entry Type</t>
        </is>
      </c>
      <c r="E4" s="10" t="inlineStr">
        <is>
          <t>Account</t>
        </is>
      </c>
      <c r="F4" s="10" t="inlineStr">
        <is>
          <t>Amount</t>
        </is>
      </c>
      <c r="G4" s="10" t="inlineStr">
        <is>
          <t>Record Owner</t>
        </is>
      </c>
      <c r="H4" s="10" t="inlineStr">
        <is>
          <t>Status</t>
        </is>
      </c>
      <c r="I4" s="10" t="inlineStr">
        <is>
          <t>Due Date</t>
        </is>
      </c>
      <c r="J4" s="10" t="inlineStr">
        <is>
          <t>Net Amount</t>
        </is>
      </c>
      <c r="K4" s="10" t="inlineStr">
        <is>
          <t>Review</t>
        </is>
      </c>
      <c r="L4" s="10" t="inlineStr">
        <is>
          <t>Notes</t>
        </is>
      </c>
    </row>
    <row r="5" ht="24" customHeight="1">
      <c r="A5" s="20" t="n">
        <v>46023</v>
      </c>
      <c r="B5" s="21" t="inlineStr">
        <is>
          <t>Fictional Cedar Hollow Storage</t>
        </is>
      </c>
      <c r="C5" s="21" t="inlineStr">
        <is>
          <t>Fictional multi-unit batch</t>
        </is>
      </c>
      <c r="D5" s="22" t="inlineStr">
        <is>
          <t>Income</t>
        </is>
      </c>
      <c r="E5" s="22" t="inlineStr">
        <is>
          <t>Rental Income</t>
        </is>
      </c>
      <c r="F5" s="23" t="n">
        <v>12750</v>
      </c>
      <c r="G5" s="21" t="inlineStr">
        <is>
          <t>Fictional Avery Cole</t>
        </is>
      </c>
      <c r="H5" s="22" t="inlineStr">
        <is>
          <t>Paid</t>
        </is>
      </c>
      <c r="I5" s="20" t="n">
        <v>46027</v>
      </c>
      <c r="J5" s="17">
        <f>IF($A5="","",IFERROR(IF($D5="Income",$F5,IF($D5="Expense",-$F5,"")),""))</f>
        <v/>
      </c>
      <c r="K5" s="24">
        <f>IF($A5="","",IF(OR($B5="",$D5="",$E5="",$F5="",$G5="",$H5="",$I5=""),"Complete required fields",IFERROR(IF(VLOOKUP($E5,Assumptions!$G$14:$H$27,2,FALSE)&lt;&gt;$D5,"Check type/account",IF($F5&gt;=Assumptions!$B$7,"Review large amount",IF(AND($H5&lt;&gt;"Paid",$H5&lt;&gt;"Void",$I5&lt;Assumptions!$B$4),"Review overdue",IF(AND($H5&lt;&gt;"Paid",$H5&lt;&gt;"Void",$I5&gt;=Assumptions!$B$4,$I5&lt;=Assumptions!$B$4+Assumptions!$B$6),"Due soon","")))),"Check account")))</f>
        <v/>
      </c>
      <c r="L5" s="21" t="inlineStr">
        <is>
          <t>Fictional January rental batch.</t>
        </is>
      </c>
    </row>
    <row r="6" ht="24" customHeight="1">
      <c r="A6" s="20" t="n">
        <v>46023</v>
      </c>
      <c r="B6" s="21" t="inlineStr">
        <is>
          <t>Fictional Cedar Hollow Storage</t>
        </is>
      </c>
      <c r="C6" s="21" t="inlineStr">
        <is>
          <t>Fictional facility-wide</t>
        </is>
      </c>
      <c r="D6" s="22" t="inlineStr">
        <is>
          <t>Expense</t>
        </is>
      </c>
      <c r="E6" s="22" t="inlineStr">
        <is>
          <t>Utilities</t>
        </is>
      </c>
      <c r="F6" s="23" t="n">
        <v>1240</v>
      </c>
      <c r="G6" s="21" t="inlineStr">
        <is>
          <t>Fictional Jordan Pike</t>
        </is>
      </c>
      <c r="H6" s="22" t="inlineStr">
        <is>
          <t>Paid</t>
        </is>
      </c>
      <c r="I6" s="20" t="n">
        <v>46040</v>
      </c>
      <c r="J6" s="12">
        <f>IF($A6="","",IFERROR(IF($D6="Income",$F6,IF($D6="Expense",-$F6,"")),""))</f>
        <v/>
      </c>
      <c r="K6" s="25">
        <f>IF($A6="","",IF(OR($B6="",$D6="",$E6="",$F6="",$G6="",$H6="",$I6=""),"Complete required fields",IFERROR(IF(VLOOKUP($E6,Assumptions!$G$14:$H$27,2,FALSE)&lt;&gt;$D6,"Check type/account",IF($F6&gt;=Assumptions!$B$7,"Review large amount",IF(AND($H6&lt;&gt;"Paid",$H6&lt;&gt;"Void",$I6&lt;Assumptions!$B$4),"Review overdue",IF(AND($H6&lt;&gt;"Paid",$H6&lt;&gt;"Void",$I6&gt;=Assumptions!$B$4,$I6&lt;=Assumptions!$B$4+Assumptions!$B$6),"Due soon","")))),"Check account")))</f>
        <v/>
      </c>
      <c r="L6" s="21" t="inlineStr">
        <is>
          <t>Fictional January utility record.</t>
        </is>
      </c>
    </row>
    <row r="7" ht="24" customHeight="1">
      <c r="A7" s="20" t="n">
        <v>46054</v>
      </c>
      <c r="B7" s="21" t="inlineStr">
        <is>
          <t>Fictional Bluebird Junction Storage</t>
        </is>
      </c>
      <c r="C7" s="21" t="inlineStr">
        <is>
          <t>Fictional multi-unit batch</t>
        </is>
      </c>
      <c r="D7" s="22" t="inlineStr">
        <is>
          <t>Income</t>
        </is>
      </c>
      <c r="E7" s="22" t="inlineStr">
        <is>
          <t>Rental Income</t>
        </is>
      </c>
      <c r="F7" s="23" t="n">
        <v>13100</v>
      </c>
      <c r="G7" s="21" t="inlineStr">
        <is>
          <t>Fictional Morgan Vale</t>
        </is>
      </c>
      <c r="H7" s="22" t="inlineStr">
        <is>
          <t>Paid</t>
        </is>
      </c>
      <c r="I7" s="20" t="n">
        <v>46058</v>
      </c>
      <c r="J7" s="17">
        <f>IF($A7="","",IFERROR(IF($D7="Income",$F7,IF($D7="Expense",-$F7,"")),""))</f>
        <v/>
      </c>
      <c r="K7" s="24">
        <f>IF($A7="","",IF(OR($B7="",$D7="",$E7="",$F7="",$G7="",$H7="",$I7=""),"Complete required fields",IFERROR(IF(VLOOKUP($E7,Assumptions!$G$14:$H$27,2,FALSE)&lt;&gt;$D7,"Check type/account",IF($F7&gt;=Assumptions!$B$7,"Review large amount",IF(AND($H7&lt;&gt;"Paid",$H7&lt;&gt;"Void",$I7&lt;Assumptions!$B$4),"Review overdue",IF(AND($H7&lt;&gt;"Paid",$H7&lt;&gt;"Void",$I7&gt;=Assumptions!$B$4,$I7&lt;=Assumptions!$B$4+Assumptions!$B$6),"Due soon","")))),"Check account")))</f>
        <v/>
      </c>
      <c r="L7" s="21" t="inlineStr">
        <is>
          <t>Fictional February rental batch.</t>
        </is>
      </c>
    </row>
    <row r="8" ht="24" customHeight="1">
      <c r="A8" s="20" t="n">
        <v>46054</v>
      </c>
      <c r="B8" s="21" t="inlineStr">
        <is>
          <t>Fictional Bluebird Junction Storage</t>
        </is>
      </c>
      <c r="C8" s="21" t="inlineStr">
        <is>
          <t>Fictional building B</t>
        </is>
      </c>
      <c r="D8" s="22" t="inlineStr">
        <is>
          <t>Expense</t>
        </is>
      </c>
      <c r="E8" s="22" t="inlineStr">
        <is>
          <t>Repairs &amp; Maintenance</t>
        </is>
      </c>
      <c r="F8" s="23" t="n">
        <v>2680</v>
      </c>
      <c r="G8" s="21" t="inlineStr">
        <is>
          <t>Fictional Avery Cole</t>
        </is>
      </c>
      <c r="H8" s="22" t="inlineStr">
        <is>
          <t>Paid</t>
        </is>
      </c>
      <c r="I8" s="20" t="n">
        <v>46075</v>
      </c>
      <c r="J8" s="12">
        <f>IF($A8="","",IFERROR(IF($D8="Income",$F8,IF($D8="Expense",-$F8,"")),""))</f>
        <v/>
      </c>
      <c r="K8" s="25">
        <f>IF($A8="","",IF(OR($B8="",$D8="",$E8="",$F8="",$G8="",$H8="",$I8=""),"Complete required fields",IFERROR(IF(VLOOKUP($E8,Assumptions!$G$14:$H$27,2,FALSE)&lt;&gt;$D8,"Check type/account",IF($F8&gt;=Assumptions!$B$7,"Review large amount",IF(AND($H8&lt;&gt;"Paid",$H8&lt;&gt;"Void",$I8&lt;Assumptions!$B$4),"Review overdue",IF(AND($H8&lt;&gt;"Paid",$H8&lt;&gt;"Void",$I8&gt;=Assumptions!$B$4,$I8&lt;=Assumptions!$B$4+Assumptions!$B$6),"Due soon","")))),"Check account")))</f>
        <v/>
      </c>
      <c r="L8" s="21" t="inlineStr">
        <is>
          <t>Fictional roll-up door repair record.</t>
        </is>
      </c>
    </row>
    <row r="9" ht="24" customHeight="1">
      <c r="A9" s="20" t="n">
        <v>46082</v>
      </c>
      <c r="B9" s="21" t="inlineStr">
        <is>
          <t>Fictional Copper Lantern Storage</t>
        </is>
      </c>
      <c r="C9" s="21" t="inlineStr">
        <is>
          <t>Fictional office</t>
        </is>
      </c>
      <c r="D9" s="22" t="inlineStr">
        <is>
          <t>Income</t>
        </is>
      </c>
      <c r="E9" s="22" t="inlineStr">
        <is>
          <t>Retail Sales Income</t>
        </is>
      </c>
      <c r="F9" s="23" t="n">
        <v>420</v>
      </c>
      <c r="G9" s="21" t="inlineStr">
        <is>
          <t>Fictional Jordan Pike</t>
        </is>
      </c>
      <c r="H9" s="22" t="inlineStr">
        <is>
          <t>Paid</t>
        </is>
      </c>
      <c r="I9" s="20" t="n">
        <v>46112</v>
      </c>
      <c r="J9" s="17">
        <f>IF($A9="","",IFERROR(IF($D9="Income",$F9,IF($D9="Expense",-$F9,"")),""))</f>
        <v/>
      </c>
      <c r="K9" s="24">
        <f>IF($A9="","",IF(OR($B9="",$D9="",$E9="",$F9="",$G9="",$H9="",$I9=""),"Complete required fields",IFERROR(IF(VLOOKUP($E9,Assumptions!$G$14:$H$27,2,FALSE)&lt;&gt;$D9,"Check type/account",IF($F9&gt;=Assumptions!$B$7,"Review large amount",IF(AND($H9&lt;&gt;"Paid",$H9&lt;&gt;"Void",$I9&lt;Assumptions!$B$4),"Review overdue",IF(AND($H9&lt;&gt;"Paid",$H9&lt;&gt;"Void",$I9&gt;=Assumptions!$B$4,$I9&lt;=Assumptions!$B$4+Assumptions!$B$6),"Due soon","")))),"Check account")))</f>
        <v/>
      </c>
      <c r="L9" s="21" t="inlineStr">
        <is>
          <t>Fictional retail sales total.</t>
        </is>
      </c>
    </row>
    <row r="10" ht="24" customHeight="1">
      <c r="A10" s="20" t="n">
        <v>46113</v>
      </c>
      <c r="B10" s="21" t="inlineStr">
        <is>
          <t>Fictional Cedar Hollow Storage</t>
        </is>
      </c>
      <c r="C10" s="21" t="inlineStr">
        <is>
          <t>Fictional facility-wide</t>
        </is>
      </c>
      <c r="D10" s="22" t="inlineStr">
        <is>
          <t>Expense</t>
        </is>
      </c>
      <c r="E10" s="22" t="inlineStr">
        <is>
          <t>Payroll</t>
        </is>
      </c>
      <c r="F10" s="23" t="n">
        <v>6200</v>
      </c>
      <c r="G10" s="21" t="inlineStr">
        <is>
          <t>Fictional Morgan Vale</t>
        </is>
      </c>
      <c r="H10" s="22" t="inlineStr">
        <is>
          <t>Paid</t>
        </is>
      </c>
      <c r="I10" s="20" t="n">
        <v>46127</v>
      </c>
      <c r="J10" s="12">
        <f>IF($A10="","",IFERROR(IF($D10="Income",$F10,IF($D10="Expense",-$F10,"")),""))</f>
        <v/>
      </c>
      <c r="K10" s="25">
        <f>IF($A10="","",IF(OR($B10="",$D10="",$E10="",$F10="",$G10="",$H10="",$I10=""),"Complete required fields",IFERROR(IF(VLOOKUP($E10,Assumptions!$G$14:$H$27,2,FALSE)&lt;&gt;$D10,"Check type/account",IF($F10&gt;=Assumptions!$B$7,"Review large amount",IF(AND($H10&lt;&gt;"Paid",$H10&lt;&gt;"Void",$I10&lt;Assumptions!$B$4),"Review overdue",IF(AND($H10&lt;&gt;"Paid",$H10&lt;&gt;"Void",$I10&gt;=Assumptions!$B$4,$I10&lt;=Assumptions!$B$4+Assumptions!$B$6),"Due soon","")))),"Check account")))</f>
        <v/>
      </c>
      <c r="L10" s="21" t="inlineStr">
        <is>
          <t>Fictional payroll summary for review.</t>
        </is>
      </c>
    </row>
    <row r="11" ht="24" customHeight="1">
      <c r="A11" s="20" t="n">
        <v>46143</v>
      </c>
      <c r="B11" s="21" t="inlineStr">
        <is>
          <t>Fictional Bluebird Junction Storage</t>
        </is>
      </c>
      <c r="C11" s="21" t="inlineStr">
        <is>
          <t>Fictional leasing office</t>
        </is>
      </c>
      <c r="D11" s="22" t="inlineStr">
        <is>
          <t>Expense</t>
        </is>
      </c>
      <c r="E11" s="22" t="inlineStr">
        <is>
          <t>Marketing</t>
        </is>
      </c>
      <c r="F11" s="23" t="n">
        <v>975</v>
      </c>
      <c r="G11" s="21" t="inlineStr">
        <is>
          <t>Fictional Avery Cole</t>
        </is>
      </c>
      <c r="H11" s="22" t="inlineStr">
        <is>
          <t>Paid</t>
        </is>
      </c>
      <c r="I11" s="20" t="n">
        <v>46162</v>
      </c>
      <c r="J11" s="17">
        <f>IF($A11="","",IFERROR(IF($D11="Income",$F11,IF($D11="Expense",-$F11,"")),""))</f>
        <v/>
      </c>
      <c r="K11" s="24">
        <f>IF($A11="","",IF(OR($B11="",$D11="",$E11="",$F11="",$G11="",$H11="",$I11=""),"Complete required fields",IFERROR(IF(VLOOKUP($E11,Assumptions!$G$14:$H$27,2,FALSE)&lt;&gt;$D11,"Check type/account",IF($F11&gt;=Assumptions!$B$7,"Review large amount",IF(AND($H11&lt;&gt;"Paid",$H11&lt;&gt;"Void",$I11&lt;Assumptions!$B$4),"Review overdue",IF(AND($H11&lt;&gt;"Paid",$H11&lt;&gt;"Void",$I11&gt;=Assumptions!$B$4,$I11&lt;=Assumptions!$B$4+Assumptions!$B$6),"Due soon","")))),"Check account")))</f>
        <v/>
      </c>
      <c r="L11" s="21" t="inlineStr">
        <is>
          <t>Fictional local advertising record.</t>
        </is>
      </c>
    </row>
    <row r="12" ht="24" customHeight="1">
      <c r="A12" s="20" t="n">
        <v>46174</v>
      </c>
      <c r="B12" s="21" t="inlineStr">
        <is>
          <t>Fictional Copper Lantern Storage</t>
        </is>
      </c>
      <c r="C12" s="21" t="inlineStr">
        <is>
          <t>Fictional facility-wide</t>
        </is>
      </c>
      <c r="D12" s="22" t="inlineStr">
        <is>
          <t>Expense</t>
        </is>
      </c>
      <c r="E12" s="22" t="inlineStr">
        <is>
          <t>Property Insurance</t>
        </is>
      </c>
      <c r="F12" s="23" t="n">
        <v>5000</v>
      </c>
      <c r="G12" s="21" t="inlineStr">
        <is>
          <t>Fictional Jordan Pike</t>
        </is>
      </c>
      <c r="H12" s="22" t="inlineStr">
        <is>
          <t>Paid</t>
        </is>
      </c>
      <c r="I12" s="20" t="n">
        <v>46198</v>
      </c>
      <c r="J12" s="12">
        <f>IF($A12="","",IFERROR(IF($D12="Income",$F12,IF($D12="Expense",-$F12,"")),""))</f>
        <v/>
      </c>
      <c r="K12" s="25">
        <f>IF($A12="","",IF(OR($B12="",$D12="",$E12="",$F12="",$G12="",$H12="",$I12=""),"Complete required fields",IFERROR(IF(VLOOKUP($E12,Assumptions!$G$14:$H$27,2,FALSE)&lt;&gt;$D12,"Check type/account",IF($F12&gt;=Assumptions!$B$7,"Review large amount",IF(AND($H12&lt;&gt;"Paid",$H12&lt;&gt;"Void",$I12&lt;Assumptions!$B$4),"Review overdue",IF(AND($H12&lt;&gt;"Paid",$H12&lt;&gt;"Void",$I12&gt;=Assumptions!$B$4,$I12&lt;=Assumptions!$B$4+Assumptions!$B$6),"Due soon","")))),"Check account")))</f>
        <v/>
      </c>
      <c r="L12" s="21" t="inlineStr">
        <is>
          <t>Fictional policy expense at the review boundary.</t>
        </is>
      </c>
    </row>
    <row r="13" ht="24" customHeight="1">
      <c r="A13" s="20" t="n">
        <v>46235</v>
      </c>
      <c r="B13" s="21" t="inlineStr">
        <is>
          <t>Fictional Cedar Hollow Storage</t>
        </is>
      </c>
      <c r="C13" s="21" t="inlineStr">
        <is>
          <t>Fictional gate area</t>
        </is>
      </c>
      <c r="D13" s="22" t="inlineStr">
        <is>
          <t>Expense</t>
        </is>
      </c>
      <c r="E13" s="22" t="inlineStr">
        <is>
          <t>Security &amp; Gate Service</t>
        </is>
      </c>
      <c r="F13" s="23" t="n">
        <v>1850</v>
      </c>
      <c r="G13" s="21" t="inlineStr">
        <is>
          <t>Fictional Morgan Vale</t>
        </is>
      </c>
      <c r="H13" s="22" t="inlineStr">
        <is>
          <t>Open</t>
        </is>
      </c>
      <c r="I13" s="20" t="n">
        <v>46273</v>
      </c>
      <c r="J13" s="17">
        <f>IF($A13="","",IFERROR(IF($D13="Income",$F13,IF($D13="Expense",-$F13,"")),""))</f>
        <v/>
      </c>
      <c r="K13" s="24">
        <f>IF($A13="","",IF(OR($B13="",$D13="",$E13="",$F13="",$G13="",$H13="",$I13=""),"Complete required fields",IFERROR(IF(VLOOKUP($E13,Assumptions!$G$14:$H$27,2,FALSE)&lt;&gt;$D13,"Check type/account",IF($F13&gt;=Assumptions!$B$7,"Review large amount",IF(AND($H13&lt;&gt;"Paid",$H13&lt;&gt;"Void",$I13&lt;Assumptions!$B$4),"Review overdue",IF(AND($H13&lt;&gt;"Paid",$H13&lt;&gt;"Void",$I13&gt;=Assumptions!$B$4,$I13&lt;=Assumptions!$B$4+Assumptions!$B$6),"Due soon","")))),"Check account")))</f>
        <v/>
      </c>
      <c r="L13" s="21" t="inlineStr">
        <is>
          <t>Fictional service record awaiting human review.</t>
        </is>
      </c>
    </row>
    <row r="14" ht="24" customHeight="1">
      <c r="A14" s="20" t="n">
        <v>46266</v>
      </c>
      <c r="B14" s="21" t="inlineStr">
        <is>
          <t>Fictional Bluebird Junction Storage</t>
        </is>
      </c>
      <c r="C14" s="21" t="inlineStr">
        <is>
          <t>Fictional multi-unit batch</t>
        </is>
      </c>
      <c r="D14" s="22" t="inlineStr">
        <is>
          <t>Income</t>
        </is>
      </c>
      <c r="E14" s="22" t="inlineStr">
        <is>
          <t>Admin Fee Income</t>
        </is>
      </c>
      <c r="F14" s="23" t="n">
        <v>640</v>
      </c>
      <c r="G14" s="21" t="inlineStr">
        <is>
          <t>Fictional Avery Cole</t>
        </is>
      </c>
      <c r="H14" s="22" t="inlineStr">
        <is>
          <t>Open</t>
        </is>
      </c>
      <c r="I14" s="20" t="n">
        <v>46280</v>
      </c>
      <c r="J14" s="12">
        <f>IF($A14="","",IFERROR(IF($D14="Income",$F14,IF($D14="Expense",-$F14,"")),""))</f>
        <v/>
      </c>
      <c r="K14" s="25">
        <f>IF($A14="","",IF(OR($B14="",$D14="",$E14="",$F14="",$G14="",$H14="",$I14=""),"Complete required fields",IFERROR(IF(VLOOKUP($E14,Assumptions!$G$14:$H$27,2,FALSE)&lt;&gt;$D14,"Check type/account",IF($F14&gt;=Assumptions!$B$7,"Review large amount",IF(AND($H14&lt;&gt;"Paid",$H14&lt;&gt;"Void",$I14&lt;Assumptions!$B$4),"Review overdue",IF(AND($H14&lt;&gt;"Paid",$H14&lt;&gt;"Void",$I14&gt;=Assumptions!$B$4,$I14&lt;=Assumptions!$B$4+Assumptions!$B$6),"Due soon","")))),"Check account")))</f>
        <v/>
      </c>
      <c r="L14" s="21" t="inlineStr">
        <is>
          <t>Fictional fee batch approaching its due date.</t>
        </is>
      </c>
    </row>
    <row r="15" ht="24" customHeight="1">
      <c r="A15" s="20" t="n"/>
      <c r="B15" s="21" t="n"/>
      <c r="C15" s="21" t="n"/>
      <c r="D15" s="22" t="n"/>
      <c r="E15" s="22" t="n"/>
      <c r="F15" s="23" t="n"/>
      <c r="G15" s="21" t="n"/>
      <c r="H15" s="22" t="n"/>
      <c r="I15" s="20" t="n"/>
      <c r="J15" s="17">
        <f>IF($A15="","",IFERROR(IF($D15="Income",$F15,IF($D15="Expense",-$F15,"")),""))</f>
        <v/>
      </c>
      <c r="K15" s="24">
        <f>IF($A15="","",IF(OR($B15="",$D15="",$E15="",$F15="",$G15="",$H15="",$I15=""),"Complete required fields",IFERROR(IF(VLOOKUP($E15,Assumptions!$G$14:$H$27,2,FALSE)&lt;&gt;$D15,"Check type/account",IF($F15&gt;=Assumptions!$B$7,"Review large amount",IF(AND($H15&lt;&gt;"Paid",$H15&lt;&gt;"Void",$I15&lt;Assumptions!$B$4),"Review overdue",IF(AND($H15&lt;&gt;"Paid",$H15&lt;&gt;"Void",$I15&gt;=Assumptions!$B$4,$I15&lt;=Assumptions!$B$4+Assumptions!$B$6),"Due soon","")))),"Check account")))</f>
        <v/>
      </c>
      <c r="L15" s="21" t="n"/>
    </row>
    <row r="16" ht="24" customHeight="1">
      <c r="A16" s="20" t="n"/>
      <c r="B16" s="21" t="n"/>
      <c r="C16" s="21" t="n"/>
      <c r="D16" s="22" t="n"/>
      <c r="E16" s="22" t="n"/>
      <c r="F16" s="23" t="n"/>
      <c r="G16" s="21" t="n"/>
      <c r="H16" s="22" t="n"/>
      <c r="I16" s="20" t="n"/>
      <c r="J16" s="12">
        <f>IF($A16="","",IFERROR(IF($D16="Income",$F16,IF($D16="Expense",-$F16,"")),""))</f>
        <v/>
      </c>
      <c r="K16" s="25">
        <f>IF($A16="","",IF(OR($B16="",$D16="",$E16="",$F16="",$G16="",$H16="",$I16=""),"Complete required fields",IFERROR(IF(VLOOKUP($E16,Assumptions!$G$14:$H$27,2,FALSE)&lt;&gt;$D16,"Check type/account",IF($F16&gt;=Assumptions!$B$7,"Review large amount",IF(AND($H16&lt;&gt;"Paid",$H16&lt;&gt;"Void",$I16&lt;Assumptions!$B$4),"Review overdue",IF(AND($H16&lt;&gt;"Paid",$H16&lt;&gt;"Void",$I16&gt;=Assumptions!$B$4,$I16&lt;=Assumptions!$B$4+Assumptions!$B$6),"Due soon","")))),"Check account")))</f>
        <v/>
      </c>
      <c r="L16" s="21" t="n"/>
    </row>
    <row r="17" ht="24" customHeight="1">
      <c r="A17" s="20" t="n"/>
      <c r="B17" s="21" t="n"/>
      <c r="C17" s="21" t="n"/>
      <c r="D17" s="22" t="n"/>
      <c r="E17" s="22" t="n"/>
      <c r="F17" s="23" t="n"/>
      <c r="G17" s="21" t="n"/>
      <c r="H17" s="22" t="n"/>
      <c r="I17" s="20" t="n"/>
      <c r="J17" s="17">
        <f>IF($A17="","",IFERROR(IF($D17="Income",$F17,IF($D17="Expense",-$F17,"")),""))</f>
        <v/>
      </c>
      <c r="K17" s="24">
        <f>IF($A17="","",IF(OR($B17="",$D17="",$E17="",$F17="",$G17="",$H17="",$I17=""),"Complete required fields",IFERROR(IF(VLOOKUP($E17,Assumptions!$G$14:$H$27,2,FALSE)&lt;&gt;$D17,"Check type/account",IF($F17&gt;=Assumptions!$B$7,"Review large amount",IF(AND($H17&lt;&gt;"Paid",$H17&lt;&gt;"Void",$I17&lt;Assumptions!$B$4),"Review overdue",IF(AND($H17&lt;&gt;"Paid",$H17&lt;&gt;"Void",$I17&gt;=Assumptions!$B$4,$I17&lt;=Assumptions!$B$4+Assumptions!$B$6),"Due soon","")))),"Check account")))</f>
        <v/>
      </c>
      <c r="L17" s="21" t="n"/>
    </row>
    <row r="18" ht="24" customHeight="1">
      <c r="A18" s="20" t="n"/>
      <c r="B18" s="21" t="n"/>
      <c r="C18" s="21" t="n"/>
      <c r="D18" s="22" t="n"/>
      <c r="E18" s="22" t="n"/>
      <c r="F18" s="23" t="n"/>
      <c r="G18" s="21" t="n"/>
      <c r="H18" s="22" t="n"/>
      <c r="I18" s="20" t="n"/>
      <c r="J18" s="12">
        <f>IF($A18="","",IFERROR(IF($D18="Income",$F18,IF($D18="Expense",-$F18,"")),""))</f>
        <v/>
      </c>
      <c r="K18" s="25">
        <f>IF($A18="","",IF(OR($B18="",$D18="",$E18="",$F18="",$G18="",$H18="",$I18=""),"Complete required fields",IFERROR(IF(VLOOKUP($E18,Assumptions!$G$14:$H$27,2,FALSE)&lt;&gt;$D18,"Check type/account",IF($F18&gt;=Assumptions!$B$7,"Review large amount",IF(AND($H18&lt;&gt;"Paid",$H18&lt;&gt;"Void",$I18&lt;Assumptions!$B$4),"Review overdue",IF(AND($H18&lt;&gt;"Paid",$H18&lt;&gt;"Void",$I18&gt;=Assumptions!$B$4,$I18&lt;=Assumptions!$B$4+Assumptions!$B$6),"Due soon","")))),"Check account")))</f>
        <v/>
      </c>
      <c r="L18" s="21" t="n"/>
    </row>
    <row r="19" ht="24" customHeight="1">
      <c r="A19" s="20" t="n"/>
      <c r="B19" s="21" t="n"/>
      <c r="C19" s="21" t="n"/>
      <c r="D19" s="22" t="n"/>
      <c r="E19" s="22" t="n"/>
      <c r="F19" s="23" t="n"/>
      <c r="G19" s="21" t="n"/>
      <c r="H19" s="22" t="n"/>
      <c r="I19" s="20" t="n"/>
      <c r="J19" s="17">
        <f>IF($A19="","",IFERROR(IF($D19="Income",$F19,IF($D19="Expense",-$F19,"")),""))</f>
        <v/>
      </c>
      <c r="K19" s="24">
        <f>IF($A19="","",IF(OR($B19="",$D19="",$E19="",$F19="",$G19="",$H19="",$I19=""),"Complete required fields",IFERROR(IF(VLOOKUP($E19,Assumptions!$G$14:$H$27,2,FALSE)&lt;&gt;$D19,"Check type/account",IF($F19&gt;=Assumptions!$B$7,"Review large amount",IF(AND($H19&lt;&gt;"Paid",$H19&lt;&gt;"Void",$I19&lt;Assumptions!$B$4),"Review overdue",IF(AND($H19&lt;&gt;"Paid",$H19&lt;&gt;"Void",$I19&gt;=Assumptions!$B$4,$I19&lt;=Assumptions!$B$4+Assumptions!$B$6),"Due soon","")))),"Check account")))</f>
        <v/>
      </c>
      <c r="L19" s="21" t="n"/>
    </row>
    <row r="20" ht="24" customHeight="1">
      <c r="A20" s="20" t="n"/>
      <c r="B20" s="21" t="n"/>
      <c r="C20" s="21" t="n"/>
      <c r="D20" s="22" t="n"/>
      <c r="E20" s="22" t="n"/>
      <c r="F20" s="23" t="n"/>
      <c r="G20" s="21" t="n"/>
      <c r="H20" s="22" t="n"/>
      <c r="I20" s="20" t="n"/>
      <c r="J20" s="12">
        <f>IF($A20="","",IFERROR(IF($D20="Income",$F20,IF($D20="Expense",-$F20,"")),""))</f>
        <v/>
      </c>
      <c r="K20" s="25">
        <f>IF($A20="","",IF(OR($B20="",$D20="",$E20="",$F20="",$G20="",$H20="",$I20=""),"Complete required fields",IFERROR(IF(VLOOKUP($E20,Assumptions!$G$14:$H$27,2,FALSE)&lt;&gt;$D20,"Check type/account",IF($F20&gt;=Assumptions!$B$7,"Review large amount",IF(AND($H20&lt;&gt;"Paid",$H20&lt;&gt;"Void",$I20&lt;Assumptions!$B$4),"Review overdue",IF(AND($H20&lt;&gt;"Paid",$H20&lt;&gt;"Void",$I20&gt;=Assumptions!$B$4,$I20&lt;=Assumptions!$B$4+Assumptions!$B$6),"Due soon","")))),"Check account")))</f>
        <v/>
      </c>
      <c r="L20" s="21" t="n"/>
    </row>
    <row r="21" ht="24" customHeight="1">
      <c r="A21" s="20" t="n"/>
      <c r="B21" s="21" t="n"/>
      <c r="C21" s="21" t="n"/>
      <c r="D21" s="22" t="n"/>
      <c r="E21" s="22" t="n"/>
      <c r="F21" s="23" t="n"/>
      <c r="G21" s="21" t="n"/>
      <c r="H21" s="22" t="n"/>
      <c r="I21" s="20" t="n"/>
      <c r="J21" s="17">
        <f>IF($A21="","",IFERROR(IF($D21="Income",$F21,IF($D21="Expense",-$F21,"")),""))</f>
        <v/>
      </c>
      <c r="K21" s="24">
        <f>IF($A21="","",IF(OR($B21="",$D21="",$E21="",$F21="",$G21="",$H21="",$I21=""),"Complete required fields",IFERROR(IF(VLOOKUP($E21,Assumptions!$G$14:$H$27,2,FALSE)&lt;&gt;$D21,"Check type/account",IF($F21&gt;=Assumptions!$B$7,"Review large amount",IF(AND($H21&lt;&gt;"Paid",$H21&lt;&gt;"Void",$I21&lt;Assumptions!$B$4),"Review overdue",IF(AND($H21&lt;&gt;"Paid",$H21&lt;&gt;"Void",$I21&gt;=Assumptions!$B$4,$I21&lt;=Assumptions!$B$4+Assumptions!$B$6),"Due soon","")))),"Check account")))</f>
        <v/>
      </c>
      <c r="L21" s="21" t="n"/>
    </row>
    <row r="22" ht="24" customHeight="1">
      <c r="A22" s="20" t="n"/>
      <c r="B22" s="21" t="n"/>
      <c r="C22" s="21" t="n"/>
      <c r="D22" s="22" t="n"/>
      <c r="E22" s="22" t="n"/>
      <c r="F22" s="23" t="n"/>
      <c r="G22" s="21" t="n"/>
      <c r="H22" s="22" t="n"/>
      <c r="I22" s="20" t="n"/>
      <c r="J22" s="12">
        <f>IF($A22="","",IFERROR(IF($D22="Income",$F22,IF($D22="Expense",-$F22,"")),""))</f>
        <v/>
      </c>
      <c r="K22" s="25">
        <f>IF($A22="","",IF(OR($B22="",$D22="",$E22="",$F22="",$G22="",$H22="",$I22=""),"Complete required fields",IFERROR(IF(VLOOKUP($E22,Assumptions!$G$14:$H$27,2,FALSE)&lt;&gt;$D22,"Check type/account",IF($F22&gt;=Assumptions!$B$7,"Review large amount",IF(AND($H22&lt;&gt;"Paid",$H22&lt;&gt;"Void",$I22&lt;Assumptions!$B$4),"Review overdue",IF(AND($H22&lt;&gt;"Paid",$H22&lt;&gt;"Void",$I22&gt;=Assumptions!$B$4,$I22&lt;=Assumptions!$B$4+Assumptions!$B$6),"Due soon","")))),"Check account")))</f>
        <v/>
      </c>
      <c r="L22" s="21" t="n"/>
    </row>
    <row r="23" ht="24" customHeight="1">
      <c r="A23" s="20" t="n"/>
      <c r="B23" s="21" t="n"/>
      <c r="C23" s="21" t="n"/>
      <c r="D23" s="22" t="n"/>
      <c r="E23" s="22" t="n"/>
      <c r="F23" s="23" t="n"/>
      <c r="G23" s="21" t="n"/>
      <c r="H23" s="22" t="n"/>
      <c r="I23" s="20" t="n"/>
      <c r="J23" s="17">
        <f>IF($A23="","",IFERROR(IF($D23="Income",$F23,IF($D23="Expense",-$F23,"")),""))</f>
        <v/>
      </c>
      <c r="K23" s="24">
        <f>IF($A23="","",IF(OR($B23="",$D23="",$E23="",$F23="",$G23="",$H23="",$I23=""),"Complete required fields",IFERROR(IF(VLOOKUP($E23,Assumptions!$G$14:$H$27,2,FALSE)&lt;&gt;$D23,"Check type/account",IF($F23&gt;=Assumptions!$B$7,"Review large amount",IF(AND($H23&lt;&gt;"Paid",$H23&lt;&gt;"Void",$I23&lt;Assumptions!$B$4),"Review overdue",IF(AND($H23&lt;&gt;"Paid",$H23&lt;&gt;"Void",$I23&gt;=Assumptions!$B$4,$I23&lt;=Assumptions!$B$4+Assumptions!$B$6),"Due soon","")))),"Check account")))</f>
        <v/>
      </c>
      <c r="L23" s="21" t="n"/>
    </row>
    <row r="24" ht="24" customHeight="1">
      <c r="A24" s="20" t="n"/>
      <c r="B24" s="21" t="n"/>
      <c r="C24" s="21" t="n"/>
      <c r="D24" s="22" t="n"/>
      <c r="E24" s="22" t="n"/>
      <c r="F24" s="23" t="n"/>
      <c r="G24" s="21" t="n"/>
      <c r="H24" s="22" t="n"/>
      <c r="I24" s="20" t="n"/>
      <c r="J24" s="12">
        <f>IF($A24="","",IFERROR(IF($D24="Income",$F24,IF($D24="Expense",-$F24,"")),""))</f>
        <v/>
      </c>
      <c r="K24" s="25">
        <f>IF($A24="","",IF(OR($B24="",$D24="",$E24="",$F24="",$G24="",$H24="",$I24=""),"Complete required fields",IFERROR(IF(VLOOKUP($E24,Assumptions!$G$14:$H$27,2,FALSE)&lt;&gt;$D24,"Check type/account",IF($F24&gt;=Assumptions!$B$7,"Review large amount",IF(AND($H24&lt;&gt;"Paid",$H24&lt;&gt;"Void",$I24&lt;Assumptions!$B$4),"Review overdue",IF(AND($H24&lt;&gt;"Paid",$H24&lt;&gt;"Void",$I24&gt;=Assumptions!$B$4,$I24&lt;=Assumptions!$B$4+Assumptions!$B$6),"Due soon","")))),"Check account")))</f>
        <v/>
      </c>
      <c r="L24" s="21" t="n"/>
    </row>
    <row r="25" ht="24" customHeight="1">
      <c r="A25" s="20" t="n"/>
      <c r="B25" s="21" t="n"/>
      <c r="C25" s="21" t="n"/>
      <c r="D25" s="22" t="n"/>
      <c r="E25" s="22" t="n"/>
      <c r="F25" s="23" t="n"/>
      <c r="G25" s="21" t="n"/>
      <c r="H25" s="22" t="n"/>
      <c r="I25" s="20" t="n"/>
      <c r="J25" s="17">
        <f>IF($A25="","",IFERROR(IF($D25="Income",$F25,IF($D25="Expense",-$F25,"")),""))</f>
        <v/>
      </c>
      <c r="K25" s="24">
        <f>IF($A25="","",IF(OR($B25="",$D25="",$E25="",$F25="",$G25="",$H25="",$I25=""),"Complete required fields",IFERROR(IF(VLOOKUP($E25,Assumptions!$G$14:$H$27,2,FALSE)&lt;&gt;$D25,"Check type/account",IF($F25&gt;=Assumptions!$B$7,"Review large amount",IF(AND($H25&lt;&gt;"Paid",$H25&lt;&gt;"Void",$I25&lt;Assumptions!$B$4),"Review overdue",IF(AND($H25&lt;&gt;"Paid",$H25&lt;&gt;"Void",$I25&gt;=Assumptions!$B$4,$I25&lt;=Assumptions!$B$4+Assumptions!$B$6),"Due soon","")))),"Check account")))</f>
        <v/>
      </c>
      <c r="L25" s="21" t="n"/>
    </row>
    <row r="26" ht="24" customHeight="1">
      <c r="A26" s="20" t="n"/>
      <c r="B26" s="21" t="n"/>
      <c r="C26" s="21" t="n"/>
      <c r="D26" s="22" t="n"/>
      <c r="E26" s="22" t="n"/>
      <c r="F26" s="23" t="n"/>
      <c r="G26" s="21" t="n"/>
      <c r="H26" s="22" t="n"/>
      <c r="I26" s="20" t="n"/>
      <c r="J26" s="12">
        <f>IF($A26="","",IFERROR(IF($D26="Income",$F26,IF($D26="Expense",-$F26,"")),""))</f>
        <v/>
      </c>
      <c r="K26" s="25">
        <f>IF($A26="","",IF(OR($B26="",$D26="",$E26="",$F26="",$G26="",$H26="",$I26=""),"Complete required fields",IFERROR(IF(VLOOKUP($E26,Assumptions!$G$14:$H$27,2,FALSE)&lt;&gt;$D26,"Check type/account",IF($F26&gt;=Assumptions!$B$7,"Review large amount",IF(AND($H26&lt;&gt;"Paid",$H26&lt;&gt;"Void",$I26&lt;Assumptions!$B$4),"Review overdue",IF(AND($H26&lt;&gt;"Paid",$H26&lt;&gt;"Void",$I26&gt;=Assumptions!$B$4,$I26&lt;=Assumptions!$B$4+Assumptions!$B$6),"Due soon","")))),"Check account")))</f>
        <v/>
      </c>
      <c r="L26" s="21" t="n"/>
    </row>
    <row r="27" ht="24" customHeight="1">
      <c r="A27" s="20" t="n"/>
      <c r="B27" s="21" t="n"/>
      <c r="C27" s="21" t="n"/>
      <c r="D27" s="22" t="n"/>
      <c r="E27" s="22" t="n"/>
      <c r="F27" s="23" t="n"/>
      <c r="G27" s="21" t="n"/>
      <c r="H27" s="22" t="n"/>
      <c r="I27" s="20" t="n"/>
      <c r="J27" s="17">
        <f>IF($A27="","",IFERROR(IF($D27="Income",$F27,IF($D27="Expense",-$F27,"")),""))</f>
        <v/>
      </c>
      <c r="K27" s="24">
        <f>IF($A27="","",IF(OR($B27="",$D27="",$E27="",$F27="",$G27="",$H27="",$I27=""),"Complete required fields",IFERROR(IF(VLOOKUP($E27,Assumptions!$G$14:$H$27,2,FALSE)&lt;&gt;$D27,"Check type/account",IF($F27&gt;=Assumptions!$B$7,"Review large amount",IF(AND($H27&lt;&gt;"Paid",$H27&lt;&gt;"Void",$I27&lt;Assumptions!$B$4),"Review overdue",IF(AND($H27&lt;&gt;"Paid",$H27&lt;&gt;"Void",$I27&gt;=Assumptions!$B$4,$I27&lt;=Assumptions!$B$4+Assumptions!$B$6),"Due soon","")))),"Check account")))</f>
        <v/>
      </c>
      <c r="L27" s="21" t="n"/>
    </row>
    <row r="28" ht="24" customHeight="1">
      <c r="A28" s="20" t="n"/>
      <c r="B28" s="21" t="n"/>
      <c r="C28" s="21" t="n"/>
      <c r="D28" s="22" t="n"/>
      <c r="E28" s="22" t="n"/>
      <c r="F28" s="23" t="n"/>
      <c r="G28" s="21" t="n"/>
      <c r="H28" s="22" t="n"/>
      <c r="I28" s="20" t="n"/>
      <c r="J28" s="12">
        <f>IF($A28="","",IFERROR(IF($D28="Income",$F28,IF($D28="Expense",-$F28,"")),""))</f>
        <v/>
      </c>
      <c r="K28" s="25">
        <f>IF($A28="","",IF(OR($B28="",$D28="",$E28="",$F28="",$G28="",$H28="",$I28=""),"Complete required fields",IFERROR(IF(VLOOKUP($E28,Assumptions!$G$14:$H$27,2,FALSE)&lt;&gt;$D28,"Check type/account",IF($F28&gt;=Assumptions!$B$7,"Review large amount",IF(AND($H28&lt;&gt;"Paid",$H28&lt;&gt;"Void",$I28&lt;Assumptions!$B$4),"Review overdue",IF(AND($H28&lt;&gt;"Paid",$H28&lt;&gt;"Void",$I28&gt;=Assumptions!$B$4,$I28&lt;=Assumptions!$B$4+Assumptions!$B$6),"Due soon","")))),"Check account")))</f>
        <v/>
      </c>
      <c r="L28" s="21" t="n"/>
    </row>
    <row r="29" ht="24" customHeight="1">
      <c r="A29" s="20" t="n"/>
      <c r="B29" s="21" t="n"/>
      <c r="C29" s="21" t="n"/>
      <c r="D29" s="22" t="n"/>
      <c r="E29" s="22" t="n"/>
      <c r="F29" s="23" t="n"/>
      <c r="G29" s="21" t="n"/>
      <c r="H29" s="22" t="n"/>
      <c r="I29" s="20" t="n"/>
      <c r="J29" s="17">
        <f>IF($A29="","",IFERROR(IF($D29="Income",$F29,IF($D29="Expense",-$F29,"")),""))</f>
        <v/>
      </c>
      <c r="K29" s="24">
        <f>IF($A29="","",IF(OR($B29="",$D29="",$E29="",$F29="",$G29="",$H29="",$I29=""),"Complete required fields",IFERROR(IF(VLOOKUP($E29,Assumptions!$G$14:$H$27,2,FALSE)&lt;&gt;$D29,"Check type/account",IF($F29&gt;=Assumptions!$B$7,"Review large amount",IF(AND($H29&lt;&gt;"Paid",$H29&lt;&gt;"Void",$I29&lt;Assumptions!$B$4),"Review overdue",IF(AND($H29&lt;&gt;"Paid",$H29&lt;&gt;"Void",$I29&gt;=Assumptions!$B$4,$I29&lt;=Assumptions!$B$4+Assumptions!$B$6),"Due soon","")))),"Check account")))</f>
        <v/>
      </c>
      <c r="L29" s="21" t="n"/>
    </row>
    <row r="30" ht="24" customHeight="1">
      <c r="A30" s="20" t="n"/>
      <c r="B30" s="21" t="n"/>
      <c r="C30" s="21" t="n"/>
      <c r="D30" s="22" t="n"/>
      <c r="E30" s="22" t="n"/>
      <c r="F30" s="23" t="n"/>
      <c r="G30" s="21" t="n"/>
      <c r="H30" s="22" t="n"/>
      <c r="I30" s="20" t="n"/>
      <c r="J30" s="12">
        <f>IF($A30="","",IFERROR(IF($D30="Income",$F30,IF($D30="Expense",-$F30,"")),""))</f>
        <v/>
      </c>
      <c r="K30" s="25">
        <f>IF($A30="","",IF(OR($B30="",$D30="",$E30="",$F30="",$G30="",$H30="",$I30=""),"Complete required fields",IFERROR(IF(VLOOKUP($E30,Assumptions!$G$14:$H$27,2,FALSE)&lt;&gt;$D30,"Check type/account",IF($F30&gt;=Assumptions!$B$7,"Review large amount",IF(AND($H30&lt;&gt;"Paid",$H30&lt;&gt;"Void",$I30&lt;Assumptions!$B$4),"Review overdue",IF(AND($H30&lt;&gt;"Paid",$H30&lt;&gt;"Void",$I30&gt;=Assumptions!$B$4,$I30&lt;=Assumptions!$B$4+Assumptions!$B$6),"Due soon","")))),"Check account")))</f>
        <v/>
      </c>
      <c r="L30" s="21" t="n"/>
    </row>
    <row r="31" ht="24" customHeight="1">
      <c r="A31" s="20" t="n"/>
      <c r="B31" s="21" t="n"/>
      <c r="C31" s="21" t="n"/>
      <c r="D31" s="22" t="n"/>
      <c r="E31" s="22" t="n"/>
      <c r="F31" s="23" t="n"/>
      <c r="G31" s="21" t="n"/>
      <c r="H31" s="22" t="n"/>
      <c r="I31" s="20" t="n"/>
      <c r="J31" s="17">
        <f>IF($A31="","",IFERROR(IF($D31="Income",$F31,IF($D31="Expense",-$F31,"")),""))</f>
        <v/>
      </c>
      <c r="K31" s="24">
        <f>IF($A31="","",IF(OR($B31="",$D31="",$E31="",$F31="",$G31="",$H31="",$I31=""),"Complete required fields",IFERROR(IF(VLOOKUP($E31,Assumptions!$G$14:$H$27,2,FALSE)&lt;&gt;$D31,"Check type/account",IF($F31&gt;=Assumptions!$B$7,"Review large amount",IF(AND($H31&lt;&gt;"Paid",$H31&lt;&gt;"Void",$I31&lt;Assumptions!$B$4),"Review overdue",IF(AND($H31&lt;&gt;"Paid",$H31&lt;&gt;"Void",$I31&gt;=Assumptions!$B$4,$I31&lt;=Assumptions!$B$4+Assumptions!$B$6),"Due soon","")))),"Check account")))</f>
        <v/>
      </c>
      <c r="L31" s="21" t="n"/>
    </row>
    <row r="32" ht="24" customHeight="1">
      <c r="A32" s="20" t="n"/>
      <c r="B32" s="21" t="n"/>
      <c r="C32" s="21" t="n"/>
      <c r="D32" s="22" t="n"/>
      <c r="E32" s="22" t="n"/>
      <c r="F32" s="23" t="n"/>
      <c r="G32" s="21" t="n"/>
      <c r="H32" s="22" t="n"/>
      <c r="I32" s="20" t="n"/>
      <c r="J32" s="12">
        <f>IF($A32="","",IFERROR(IF($D32="Income",$F32,IF($D32="Expense",-$F32,"")),""))</f>
        <v/>
      </c>
      <c r="K32" s="25">
        <f>IF($A32="","",IF(OR($B32="",$D32="",$E32="",$F32="",$G32="",$H32="",$I32=""),"Complete required fields",IFERROR(IF(VLOOKUP($E32,Assumptions!$G$14:$H$27,2,FALSE)&lt;&gt;$D32,"Check type/account",IF($F32&gt;=Assumptions!$B$7,"Review large amount",IF(AND($H32&lt;&gt;"Paid",$H32&lt;&gt;"Void",$I32&lt;Assumptions!$B$4),"Review overdue",IF(AND($H32&lt;&gt;"Paid",$H32&lt;&gt;"Void",$I32&gt;=Assumptions!$B$4,$I32&lt;=Assumptions!$B$4+Assumptions!$B$6),"Due soon","")))),"Check account")))</f>
        <v/>
      </c>
      <c r="L32" s="21" t="n"/>
    </row>
    <row r="33" ht="24" customHeight="1">
      <c r="A33" s="20" t="n"/>
      <c r="B33" s="21" t="n"/>
      <c r="C33" s="21" t="n"/>
      <c r="D33" s="22" t="n"/>
      <c r="E33" s="22" t="n"/>
      <c r="F33" s="23" t="n"/>
      <c r="G33" s="21" t="n"/>
      <c r="H33" s="22" t="n"/>
      <c r="I33" s="20" t="n"/>
      <c r="J33" s="17">
        <f>IF($A33="","",IFERROR(IF($D33="Income",$F33,IF($D33="Expense",-$F33,"")),""))</f>
        <v/>
      </c>
      <c r="K33" s="24">
        <f>IF($A33="","",IF(OR($B33="",$D33="",$E33="",$F33="",$G33="",$H33="",$I33=""),"Complete required fields",IFERROR(IF(VLOOKUP($E33,Assumptions!$G$14:$H$27,2,FALSE)&lt;&gt;$D33,"Check type/account",IF($F33&gt;=Assumptions!$B$7,"Review large amount",IF(AND($H33&lt;&gt;"Paid",$H33&lt;&gt;"Void",$I33&lt;Assumptions!$B$4),"Review overdue",IF(AND($H33&lt;&gt;"Paid",$H33&lt;&gt;"Void",$I33&gt;=Assumptions!$B$4,$I33&lt;=Assumptions!$B$4+Assumptions!$B$6),"Due soon","")))),"Check account")))</f>
        <v/>
      </c>
      <c r="L33" s="21" t="n"/>
    </row>
    <row r="34" ht="24" customHeight="1">
      <c r="A34" s="20" t="n"/>
      <c r="B34" s="21" t="n"/>
      <c r="C34" s="21" t="n"/>
      <c r="D34" s="22" t="n"/>
      <c r="E34" s="22" t="n"/>
      <c r="F34" s="23" t="n"/>
      <c r="G34" s="21" t="n"/>
      <c r="H34" s="22" t="n"/>
      <c r="I34" s="20" t="n"/>
      <c r="J34" s="12">
        <f>IF($A34="","",IFERROR(IF($D34="Income",$F34,IF($D34="Expense",-$F34,"")),""))</f>
        <v/>
      </c>
      <c r="K34" s="25">
        <f>IF($A34="","",IF(OR($B34="",$D34="",$E34="",$F34="",$G34="",$H34="",$I34=""),"Complete required fields",IFERROR(IF(VLOOKUP($E34,Assumptions!$G$14:$H$27,2,FALSE)&lt;&gt;$D34,"Check type/account",IF($F34&gt;=Assumptions!$B$7,"Review large amount",IF(AND($H34&lt;&gt;"Paid",$H34&lt;&gt;"Void",$I34&lt;Assumptions!$B$4),"Review overdue",IF(AND($H34&lt;&gt;"Paid",$H34&lt;&gt;"Void",$I34&gt;=Assumptions!$B$4,$I34&lt;=Assumptions!$B$4+Assumptions!$B$6),"Due soon","")))),"Check account")))</f>
        <v/>
      </c>
      <c r="L34" s="21" t="n"/>
    </row>
    <row r="35" ht="24" customHeight="1">
      <c r="A35" s="20" t="n"/>
      <c r="B35" s="21" t="n"/>
      <c r="C35" s="21" t="n"/>
      <c r="D35" s="22" t="n"/>
      <c r="E35" s="22" t="n"/>
      <c r="F35" s="23" t="n"/>
      <c r="G35" s="21" t="n"/>
      <c r="H35" s="22" t="n"/>
      <c r="I35" s="20" t="n"/>
      <c r="J35" s="17">
        <f>IF($A35="","",IFERROR(IF($D35="Income",$F35,IF($D35="Expense",-$F35,"")),""))</f>
        <v/>
      </c>
      <c r="K35" s="24">
        <f>IF($A35="","",IF(OR($B35="",$D35="",$E35="",$F35="",$G35="",$H35="",$I35=""),"Complete required fields",IFERROR(IF(VLOOKUP($E35,Assumptions!$G$14:$H$27,2,FALSE)&lt;&gt;$D35,"Check type/account",IF($F35&gt;=Assumptions!$B$7,"Review large amount",IF(AND($H35&lt;&gt;"Paid",$H35&lt;&gt;"Void",$I35&lt;Assumptions!$B$4),"Review overdue",IF(AND($H35&lt;&gt;"Paid",$H35&lt;&gt;"Void",$I35&gt;=Assumptions!$B$4,$I35&lt;=Assumptions!$B$4+Assumptions!$B$6),"Due soon","")))),"Check account")))</f>
        <v/>
      </c>
      <c r="L35" s="21" t="n"/>
    </row>
    <row r="36" ht="24" customHeight="1">
      <c r="A36" s="20" t="n"/>
      <c r="B36" s="21" t="n"/>
      <c r="C36" s="21" t="n"/>
      <c r="D36" s="22" t="n"/>
      <c r="E36" s="22" t="n"/>
      <c r="F36" s="23" t="n"/>
      <c r="G36" s="21" t="n"/>
      <c r="H36" s="22" t="n"/>
      <c r="I36" s="20" t="n"/>
      <c r="J36" s="12">
        <f>IF($A36="","",IFERROR(IF($D36="Income",$F36,IF($D36="Expense",-$F36,"")),""))</f>
        <v/>
      </c>
      <c r="K36" s="25">
        <f>IF($A36="","",IF(OR($B36="",$D36="",$E36="",$F36="",$G36="",$H36="",$I36=""),"Complete required fields",IFERROR(IF(VLOOKUP($E36,Assumptions!$G$14:$H$27,2,FALSE)&lt;&gt;$D36,"Check type/account",IF($F36&gt;=Assumptions!$B$7,"Review large amount",IF(AND($H36&lt;&gt;"Paid",$H36&lt;&gt;"Void",$I36&lt;Assumptions!$B$4),"Review overdue",IF(AND($H36&lt;&gt;"Paid",$H36&lt;&gt;"Void",$I36&gt;=Assumptions!$B$4,$I36&lt;=Assumptions!$B$4+Assumptions!$B$6),"Due soon","")))),"Check account")))</f>
        <v/>
      </c>
      <c r="L36" s="21" t="n"/>
    </row>
    <row r="37" ht="24" customHeight="1">
      <c r="A37" s="20" t="n"/>
      <c r="B37" s="21" t="n"/>
      <c r="C37" s="21" t="n"/>
      <c r="D37" s="22" t="n"/>
      <c r="E37" s="22" t="n"/>
      <c r="F37" s="23" t="n"/>
      <c r="G37" s="21" t="n"/>
      <c r="H37" s="22" t="n"/>
      <c r="I37" s="20" t="n"/>
      <c r="J37" s="17">
        <f>IF($A37="","",IFERROR(IF($D37="Income",$F37,IF($D37="Expense",-$F37,"")),""))</f>
        <v/>
      </c>
      <c r="K37" s="24">
        <f>IF($A37="","",IF(OR($B37="",$D37="",$E37="",$F37="",$G37="",$H37="",$I37=""),"Complete required fields",IFERROR(IF(VLOOKUP($E37,Assumptions!$G$14:$H$27,2,FALSE)&lt;&gt;$D37,"Check type/account",IF($F37&gt;=Assumptions!$B$7,"Review large amount",IF(AND($H37&lt;&gt;"Paid",$H37&lt;&gt;"Void",$I37&lt;Assumptions!$B$4),"Review overdue",IF(AND($H37&lt;&gt;"Paid",$H37&lt;&gt;"Void",$I37&gt;=Assumptions!$B$4,$I37&lt;=Assumptions!$B$4+Assumptions!$B$6),"Due soon","")))),"Check account")))</f>
        <v/>
      </c>
      <c r="L37" s="21" t="n"/>
    </row>
    <row r="38" ht="24" customHeight="1">
      <c r="A38" s="20" t="n"/>
      <c r="B38" s="21" t="n"/>
      <c r="C38" s="21" t="n"/>
      <c r="D38" s="22" t="n"/>
      <c r="E38" s="22" t="n"/>
      <c r="F38" s="23" t="n"/>
      <c r="G38" s="21" t="n"/>
      <c r="H38" s="22" t="n"/>
      <c r="I38" s="20" t="n"/>
      <c r="J38" s="12">
        <f>IF($A38="","",IFERROR(IF($D38="Income",$F38,IF($D38="Expense",-$F38,"")),""))</f>
        <v/>
      </c>
      <c r="K38" s="25">
        <f>IF($A38="","",IF(OR($B38="",$D38="",$E38="",$F38="",$G38="",$H38="",$I38=""),"Complete required fields",IFERROR(IF(VLOOKUP($E38,Assumptions!$G$14:$H$27,2,FALSE)&lt;&gt;$D38,"Check type/account",IF($F38&gt;=Assumptions!$B$7,"Review large amount",IF(AND($H38&lt;&gt;"Paid",$H38&lt;&gt;"Void",$I38&lt;Assumptions!$B$4),"Review overdue",IF(AND($H38&lt;&gt;"Paid",$H38&lt;&gt;"Void",$I38&gt;=Assumptions!$B$4,$I38&lt;=Assumptions!$B$4+Assumptions!$B$6),"Due soon","")))),"Check account")))</f>
        <v/>
      </c>
      <c r="L38" s="21" t="n"/>
    </row>
    <row r="39" ht="24" customHeight="1">
      <c r="A39" s="20" t="n"/>
      <c r="B39" s="21" t="n"/>
      <c r="C39" s="21" t="n"/>
      <c r="D39" s="22" t="n"/>
      <c r="E39" s="22" t="n"/>
      <c r="F39" s="23" t="n"/>
      <c r="G39" s="21" t="n"/>
      <c r="H39" s="22" t="n"/>
      <c r="I39" s="20" t="n"/>
      <c r="J39" s="17">
        <f>IF($A39="","",IFERROR(IF($D39="Income",$F39,IF($D39="Expense",-$F39,"")),""))</f>
        <v/>
      </c>
      <c r="K39" s="24">
        <f>IF($A39="","",IF(OR($B39="",$D39="",$E39="",$F39="",$G39="",$H39="",$I39=""),"Complete required fields",IFERROR(IF(VLOOKUP($E39,Assumptions!$G$14:$H$27,2,FALSE)&lt;&gt;$D39,"Check type/account",IF($F39&gt;=Assumptions!$B$7,"Review large amount",IF(AND($H39&lt;&gt;"Paid",$H39&lt;&gt;"Void",$I39&lt;Assumptions!$B$4),"Review overdue",IF(AND($H39&lt;&gt;"Paid",$H39&lt;&gt;"Void",$I39&gt;=Assumptions!$B$4,$I39&lt;=Assumptions!$B$4+Assumptions!$B$6),"Due soon","")))),"Check account")))</f>
        <v/>
      </c>
      <c r="L39" s="21" t="n"/>
    </row>
    <row r="40" ht="24" customHeight="1">
      <c r="A40" s="20" t="n"/>
      <c r="B40" s="21" t="n"/>
      <c r="C40" s="21" t="n"/>
      <c r="D40" s="22" t="n"/>
      <c r="E40" s="22" t="n"/>
      <c r="F40" s="23" t="n"/>
      <c r="G40" s="21" t="n"/>
      <c r="H40" s="22" t="n"/>
      <c r="I40" s="20" t="n"/>
      <c r="J40" s="12">
        <f>IF($A40="","",IFERROR(IF($D40="Income",$F40,IF($D40="Expense",-$F40,"")),""))</f>
        <v/>
      </c>
      <c r="K40" s="25">
        <f>IF($A40="","",IF(OR($B40="",$D40="",$E40="",$F40="",$G40="",$H40="",$I40=""),"Complete required fields",IFERROR(IF(VLOOKUP($E40,Assumptions!$G$14:$H$27,2,FALSE)&lt;&gt;$D40,"Check type/account",IF($F40&gt;=Assumptions!$B$7,"Review large amount",IF(AND($H40&lt;&gt;"Paid",$H40&lt;&gt;"Void",$I40&lt;Assumptions!$B$4),"Review overdue",IF(AND($H40&lt;&gt;"Paid",$H40&lt;&gt;"Void",$I40&gt;=Assumptions!$B$4,$I40&lt;=Assumptions!$B$4+Assumptions!$B$6),"Due soon","")))),"Check account")))</f>
        <v/>
      </c>
      <c r="L40" s="21" t="n"/>
    </row>
    <row r="41" ht="24" customHeight="1">
      <c r="A41" s="20" t="n"/>
      <c r="B41" s="21" t="n"/>
      <c r="C41" s="21" t="n"/>
      <c r="D41" s="22" t="n"/>
      <c r="E41" s="22" t="n"/>
      <c r="F41" s="23" t="n"/>
      <c r="G41" s="21" t="n"/>
      <c r="H41" s="22" t="n"/>
      <c r="I41" s="20" t="n"/>
      <c r="J41" s="17">
        <f>IF($A41="","",IFERROR(IF($D41="Income",$F41,IF($D41="Expense",-$F41,"")),""))</f>
        <v/>
      </c>
      <c r="K41" s="24">
        <f>IF($A41="","",IF(OR($B41="",$D41="",$E41="",$F41="",$G41="",$H41="",$I41=""),"Complete required fields",IFERROR(IF(VLOOKUP($E41,Assumptions!$G$14:$H$27,2,FALSE)&lt;&gt;$D41,"Check type/account",IF($F41&gt;=Assumptions!$B$7,"Review large amount",IF(AND($H41&lt;&gt;"Paid",$H41&lt;&gt;"Void",$I41&lt;Assumptions!$B$4),"Review overdue",IF(AND($H41&lt;&gt;"Paid",$H41&lt;&gt;"Void",$I41&gt;=Assumptions!$B$4,$I41&lt;=Assumptions!$B$4+Assumptions!$B$6),"Due soon","")))),"Check account")))</f>
        <v/>
      </c>
      <c r="L41" s="21" t="n"/>
    </row>
    <row r="42" ht="24" customHeight="1">
      <c r="A42" s="20" t="n"/>
      <c r="B42" s="21" t="n"/>
      <c r="C42" s="21" t="n"/>
      <c r="D42" s="22" t="n"/>
      <c r="E42" s="22" t="n"/>
      <c r="F42" s="23" t="n"/>
      <c r="G42" s="21" t="n"/>
      <c r="H42" s="22" t="n"/>
      <c r="I42" s="20" t="n"/>
      <c r="J42" s="12">
        <f>IF($A42="","",IFERROR(IF($D42="Income",$F42,IF($D42="Expense",-$F42,"")),""))</f>
        <v/>
      </c>
      <c r="K42" s="25">
        <f>IF($A42="","",IF(OR($B42="",$D42="",$E42="",$F42="",$G42="",$H42="",$I42=""),"Complete required fields",IFERROR(IF(VLOOKUP($E42,Assumptions!$G$14:$H$27,2,FALSE)&lt;&gt;$D42,"Check type/account",IF($F42&gt;=Assumptions!$B$7,"Review large amount",IF(AND($H42&lt;&gt;"Paid",$H42&lt;&gt;"Void",$I42&lt;Assumptions!$B$4),"Review overdue",IF(AND($H42&lt;&gt;"Paid",$H42&lt;&gt;"Void",$I42&gt;=Assumptions!$B$4,$I42&lt;=Assumptions!$B$4+Assumptions!$B$6),"Due soon","")))),"Check account")))</f>
        <v/>
      </c>
      <c r="L42" s="21" t="n"/>
    </row>
    <row r="43" ht="24" customHeight="1">
      <c r="A43" s="20" t="n"/>
      <c r="B43" s="21" t="n"/>
      <c r="C43" s="21" t="n"/>
      <c r="D43" s="22" t="n"/>
      <c r="E43" s="22" t="n"/>
      <c r="F43" s="23" t="n"/>
      <c r="G43" s="21" t="n"/>
      <c r="H43" s="22" t="n"/>
      <c r="I43" s="20" t="n"/>
      <c r="J43" s="17">
        <f>IF($A43="","",IFERROR(IF($D43="Income",$F43,IF($D43="Expense",-$F43,"")),""))</f>
        <v/>
      </c>
      <c r="K43" s="24">
        <f>IF($A43="","",IF(OR($B43="",$D43="",$E43="",$F43="",$G43="",$H43="",$I43=""),"Complete required fields",IFERROR(IF(VLOOKUP($E43,Assumptions!$G$14:$H$27,2,FALSE)&lt;&gt;$D43,"Check type/account",IF($F43&gt;=Assumptions!$B$7,"Review large amount",IF(AND($H43&lt;&gt;"Paid",$H43&lt;&gt;"Void",$I43&lt;Assumptions!$B$4),"Review overdue",IF(AND($H43&lt;&gt;"Paid",$H43&lt;&gt;"Void",$I43&gt;=Assumptions!$B$4,$I43&lt;=Assumptions!$B$4+Assumptions!$B$6),"Due soon","")))),"Check account")))</f>
        <v/>
      </c>
      <c r="L43" s="21" t="n"/>
    </row>
    <row r="44" ht="24" customHeight="1">
      <c r="A44" s="20" t="n"/>
      <c r="B44" s="21" t="n"/>
      <c r="C44" s="21" t="n"/>
      <c r="D44" s="22" t="n"/>
      <c r="E44" s="22" t="n"/>
      <c r="F44" s="23" t="n"/>
      <c r="G44" s="21" t="n"/>
      <c r="H44" s="22" t="n"/>
      <c r="I44" s="20" t="n"/>
      <c r="J44" s="12">
        <f>IF($A44="","",IFERROR(IF($D44="Income",$F44,IF($D44="Expense",-$F44,"")),""))</f>
        <v/>
      </c>
      <c r="K44" s="25">
        <f>IF($A44="","",IF(OR($B44="",$D44="",$E44="",$F44="",$G44="",$H44="",$I44=""),"Complete required fields",IFERROR(IF(VLOOKUP($E44,Assumptions!$G$14:$H$27,2,FALSE)&lt;&gt;$D44,"Check type/account",IF($F44&gt;=Assumptions!$B$7,"Review large amount",IF(AND($H44&lt;&gt;"Paid",$H44&lt;&gt;"Void",$I44&lt;Assumptions!$B$4),"Review overdue",IF(AND($H44&lt;&gt;"Paid",$H44&lt;&gt;"Void",$I44&gt;=Assumptions!$B$4,$I44&lt;=Assumptions!$B$4+Assumptions!$B$6),"Due soon","")))),"Check account")))</f>
        <v/>
      </c>
      <c r="L44" s="21" t="n"/>
    </row>
    <row r="45" ht="24" customHeight="1">
      <c r="A45" s="20" t="n"/>
      <c r="B45" s="21" t="n"/>
      <c r="C45" s="21" t="n"/>
      <c r="D45" s="22" t="n"/>
      <c r="E45" s="22" t="n"/>
      <c r="F45" s="23" t="n"/>
      <c r="G45" s="21" t="n"/>
      <c r="H45" s="22" t="n"/>
      <c r="I45" s="20" t="n"/>
      <c r="J45" s="17">
        <f>IF($A45="","",IFERROR(IF($D45="Income",$F45,IF($D45="Expense",-$F45,"")),""))</f>
        <v/>
      </c>
      <c r="K45" s="24">
        <f>IF($A45="","",IF(OR($B45="",$D45="",$E45="",$F45="",$G45="",$H45="",$I45=""),"Complete required fields",IFERROR(IF(VLOOKUP($E45,Assumptions!$G$14:$H$27,2,FALSE)&lt;&gt;$D45,"Check type/account",IF($F45&gt;=Assumptions!$B$7,"Review large amount",IF(AND($H45&lt;&gt;"Paid",$H45&lt;&gt;"Void",$I45&lt;Assumptions!$B$4),"Review overdue",IF(AND($H45&lt;&gt;"Paid",$H45&lt;&gt;"Void",$I45&gt;=Assumptions!$B$4,$I45&lt;=Assumptions!$B$4+Assumptions!$B$6),"Due soon","")))),"Check account")))</f>
        <v/>
      </c>
      <c r="L45" s="21" t="n"/>
    </row>
    <row r="46" ht="24" customHeight="1">
      <c r="A46" s="20" t="n"/>
      <c r="B46" s="21" t="n"/>
      <c r="C46" s="21" t="n"/>
      <c r="D46" s="22" t="n"/>
      <c r="E46" s="22" t="n"/>
      <c r="F46" s="23" t="n"/>
      <c r="G46" s="21" t="n"/>
      <c r="H46" s="22" t="n"/>
      <c r="I46" s="20" t="n"/>
      <c r="J46" s="12">
        <f>IF($A46="","",IFERROR(IF($D46="Income",$F46,IF($D46="Expense",-$F46,"")),""))</f>
        <v/>
      </c>
      <c r="K46" s="25">
        <f>IF($A46="","",IF(OR($B46="",$D46="",$E46="",$F46="",$G46="",$H46="",$I46=""),"Complete required fields",IFERROR(IF(VLOOKUP($E46,Assumptions!$G$14:$H$27,2,FALSE)&lt;&gt;$D46,"Check type/account",IF($F46&gt;=Assumptions!$B$7,"Review large amount",IF(AND($H46&lt;&gt;"Paid",$H46&lt;&gt;"Void",$I46&lt;Assumptions!$B$4),"Review overdue",IF(AND($H46&lt;&gt;"Paid",$H46&lt;&gt;"Void",$I46&gt;=Assumptions!$B$4,$I46&lt;=Assumptions!$B$4+Assumptions!$B$6),"Due soon","")))),"Check account")))</f>
        <v/>
      </c>
      <c r="L46" s="21" t="n"/>
    </row>
    <row r="47" ht="24" customHeight="1">
      <c r="A47" s="20" t="n"/>
      <c r="B47" s="21" t="n"/>
      <c r="C47" s="21" t="n"/>
      <c r="D47" s="22" t="n"/>
      <c r="E47" s="22" t="n"/>
      <c r="F47" s="23" t="n"/>
      <c r="G47" s="21" t="n"/>
      <c r="H47" s="22" t="n"/>
      <c r="I47" s="20" t="n"/>
      <c r="J47" s="17">
        <f>IF($A47="","",IFERROR(IF($D47="Income",$F47,IF($D47="Expense",-$F47,"")),""))</f>
        <v/>
      </c>
      <c r="K47" s="24">
        <f>IF($A47="","",IF(OR($B47="",$D47="",$E47="",$F47="",$G47="",$H47="",$I47=""),"Complete required fields",IFERROR(IF(VLOOKUP($E47,Assumptions!$G$14:$H$27,2,FALSE)&lt;&gt;$D47,"Check type/account",IF($F47&gt;=Assumptions!$B$7,"Review large amount",IF(AND($H47&lt;&gt;"Paid",$H47&lt;&gt;"Void",$I47&lt;Assumptions!$B$4),"Review overdue",IF(AND($H47&lt;&gt;"Paid",$H47&lt;&gt;"Void",$I47&gt;=Assumptions!$B$4,$I47&lt;=Assumptions!$B$4+Assumptions!$B$6),"Due soon","")))),"Check account")))</f>
        <v/>
      </c>
      <c r="L47" s="21" t="n"/>
    </row>
    <row r="48" ht="24" customHeight="1">
      <c r="A48" s="20" t="n"/>
      <c r="B48" s="21" t="n"/>
      <c r="C48" s="21" t="n"/>
      <c r="D48" s="22" t="n"/>
      <c r="E48" s="22" t="n"/>
      <c r="F48" s="23" t="n"/>
      <c r="G48" s="21" t="n"/>
      <c r="H48" s="22" t="n"/>
      <c r="I48" s="20" t="n"/>
      <c r="J48" s="12">
        <f>IF($A48="","",IFERROR(IF($D48="Income",$F48,IF($D48="Expense",-$F48,"")),""))</f>
        <v/>
      </c>
      <c r="K48" s="25">
        <f>IF($A48="","",IF(OR($B48="",$D48="",$E48="",$F48="",$G48="",$H48="",$I48=""),"Complete required fields",IFERROR(IF(VLOOKUP($E48,Assumptions!$G$14:$H$27,2,FALSE)&lt;&gt;$D48,"Check type/account",IF($F48&gt;=Assumptions!$B$7,"Review large amount",IF(AND($H48&lt;&gt;"Paid",$H48&lt;&gt;"Void",$I48&lt;Assumptions!$B$4),"Review overdue",IF(AND($H48&lt;&gt;"Paid",$H48&lt;&gt;"Void",$I48&gt;=Assumptions!$B$4,$I48&lt;=Assumptions!$B$4+Assumptions!$B$6),"Due soon","")))),"Check account")))</f>
        <v/>
      </c>
      <c r="L48" s="21" t="n"/>
    </row>
    <row r="49" ht="24" customHeight="1">
      <c r="A49" s="20" t="n"/>
      <c r="B49" s="21" t="n"/>
      <c r="C49" s="21" t="n"/>
      <c r="D49" s="22" t="n"/>
      <c r="E49" s="22" t="n"/>
      <c r="F49" s="23" t="n"/>
      <c r="G49" s="21" t="n"/>
      <c r="H49" s="22" t="n"/>
      <c r="I49" s="20" t="n"/>
      <c r="J49" s="17">
        <f>IF($A49="","",IFERROR(IF($D49="Income",$F49,IF($D49="Expense",-$F49,"")),""))</f>
        <v/>
      </c>
      <c r="K49" s="24">
        <f>IF($A49="","",IF(OR($B49="",$D49="",$E49="",$F49="",$G49="",$H49="",$I49=""),"Complete required fields",IFERROR(IF(VLOOKUP($E49,Assumptions!$G$14:$H$27,2,FALSE)&lt;&gt;$D49,"Check type/account",IF($F49&gt;=Assumptions!$B$7,"Review large amount",IF(AND($H49&lt;&gt;"Paid",$H49&lt;&gt;"Void",$I49&lt;Assumptions!$B$4),"Review overdue",IF(AND($H49&lt;&gt;"Paid",$H49&lt;&gt;"Void",$I49&gt;=Assumptions!$B$4,$I49&lt;=Assumptions!$B$4+Assumptions!$B$6),"Due soon","")))),"Check account")))</f>
        <v/>
      </c>
      <c r="L49" s="21" t="n"/>
    </row>
    <row r="50" ht="24" customHeight="1">
      <c r="A50" s="20" t="n"/>
      <c r="B50" s="21" t="n"/>
      <c r="C50" s="21" t="n"/>
      <c r="D50" s="22" t="n"/>
      <c r="E50" s="22" t="n"/>
      <c r="F50" s="23" t="n"/>
      <c r="G50" s="21" t="n"/>
      <c r="H50" s="22" t="n"/>
      <c r="I50" s="20" t="n"/>
      <c r="J50" s="12">
        <f>IF($A50="","",IFERROR(IF($D50="Income",$F50,IF($D50="Expense",-$F50,"")),""))</f>
        <v/>
      </c>
      <c r="K50" s="25">
        <f>IF($A50="","",IF(OR($B50="",$D50="",$E50="",$F50="",$G50="",$H50="",$I50=""),"Complete required fields",IFERROR(IF(VLOOKUP($E50,Assumptions!$G$14:$H$27,2,FALSE)&lt;&gt;$D50,"Check type/account",IF($F50&gt;=Assumptions!$B$7,"Review large amount",IF(AND($H50&lt;&gt;"Paid",$H50&lt;&gt;"Void",$I50&lt;Assumptions!$B$4),"Review overdue",IF(AND($H50&lt;&gt;"Paid",$H50&lt;&gt;"Void",$I50&gt;=Assumptions!$B$4,$I50&lt;=Assumptions!$B$4+Assumptions!$B$6),"Due soon","")))),"Check account")))</f>
        <v/>
      </c>
      <c r="L50" s="21" t="n"/>
    </row>
    <row r="51" ht="24" customHeight="1">
      <c r="A51" s="20" t="n"/>
      <c r="B51" s="21" t="n"/>
      <c r="C51" s="21" t="n"/>
      <c r="D51" s="22" t="n"/>
      <c r="E51" s="22" t="n"/>
      <c r="F51" s="23" t="n"/>
      <c r="G51" s="21" t="n"/>
      <c r="H51" s="22" t="n"/>
      <c r="I51" s="20" t="n"/>
      <c r="J51" s="17">
        <f>IF($A51="","",IFERROR(IF($D51="Income",$F51,IF($D51="Expense",-$F51,"")),""))</f>
        <v/>
      </c>
      <c r="K51" s="24">
        <f>IF($A51="","",IF(OR($B51="",$D51="",$E51="",$F51="",$G51="",$H51="",$I51=""),"Complete required fields",IFERROR(IF(VLOOKUP($E51,Assumptions!$G$14:$H$27,2,FALSE)&lt;&gt;$D51,"Check type/account",IF($F51&gt;=Assumptions!$B$7,"Review large amount",IF(AND($H51&lt;&gt;"Paid",$H51&lt;&gt;"Void",$I51&lt;Assumptions!$B$4),"Review overdue",IF(AND($H51&lt;&gt;"Paid",$H51&lt;&gt;"Void",$I51&gt;=Assumptions!$B$4,$I51&lt;=Assumptions!$B$4+Assumptions!$B$6),"Due soon","")))),"Check account")))</f>
        <v/>
      </c>
      <c r="L51" s="21" t="n"/>
    </row>
    <row r="52" ht="24" customHeight="1">
      <c r="A52" s="20" t="n"/>
      <c r="B52" s="21" t="n"/>
      <c r="C52" s="21" t="n"/>
      <c r="D52" s="22" t="n"/>
      <c r="E52" s="22" t="n"/>
      <c r="F52" s="23" t="n"/>
      <c r="G52" s="21" t="n"/>
      <c r="H52" s="22" t="n"/>
      <c r="I52" s="20" t="n"/>
      <c r="J52" s="12">
        <f>IF($A52="","",IFERROR(IF($D52="Income",$F52,IF($D52="Expense",-$F52,"")),""))</f>
        <v/>
      </c>
      <c r="K52" s="25">
        <f>IF($A52="","",IF(OR($B52="",$D52="",$E52="",$F52="",$G52="",$H52="",$I52=""),"Complete required fields",IFERROR(IF(VLOOKUP($E52,Assumptions!$G$14:$H$27,2,FALSE)&lt;&gt;$D52,"Check type/account",IF($F52&gt;=Assumptions!$B$7,"Review large amount",IF(AND($H52&lt;&gt;"Paid",$H52&lt;&gt;"Void",$I52&lt;Assumptions!$B$4),"Review overdue",IF(AND($H52&lt;&gt;"Paid",$H52&lt;&gt;"Void",$I52&gt;=Assumptions!$B$4,$I52&lt;=Assumptions!$B$4+Assumptions!$B$6),"Due soon","")))),"Check account")))</f>
        <v/>
      </c>
      <c r="L52" s="21" t="n"/>
    </row>
    <row r="53" ht="24" customHeight="1">
      <c r="A53" s="20" t="n"/>
      <c r="B53" s="21" t="n"/>
      <c r="C53" s="21" t="n"/>
      <c r="D53" s="22" t="n"/>
      <c r="E53" s="22" t="n"/>
      <c r="F53" s="23" t="n"/>
      <c r="G53" s="21" t="n"/>
      <c r="H53" s="22" t="n"/>
      <c r="I53" s="20" t="n"/>
      <c r="J53" s="17">
        <f>IF($A53="","",IFERROR(IF($D53="Income",$F53,IF($D53="Expense",-$F53,"")),""))</f>
        <v/>
      </c>
      <c r="K53" s="24">
        <f>IF($A53="","",IF(OR($B53="",$D53="",$E53="",$F53="",$G53="",$H53="",$I53=""),"Complete required fields",IFERROR(IF(VLOOKUP($E53,Assumptions!$G$14:$H$27,2,FALSE)&lt;&gt;$D53,"Check type/account",IF($F53&gt;=Assumptions!$B$7,"Review large amount",IF(AND($H53&lt;&gt;"Paid",$H53&lt;&gt;"Void",$I53&lt;Assumptions!$B$4),"Review overdue",IF(AND($H53&lt;&gt;"Paid",$H53&lt;&gt;"Void",$I53&gt;=Assumptions!$B$4,$I53&lt;=Assumptions!$B$4+Assumptions!$B$6),"Due soon","")))),"Check account")))</f>
        <v/>
      </c>
      <c r="L53" s="21" t="n"/>
    </row>
    <row r="54" ht="24" customHeight="1">
      <c r="A54" s="20" t="n"/>
      <c r="B54" s="21" t="n"/>
      <c r="C54" s="21" t="n"/>
      <c r="D54" s="22" t="n"/>
      <c r="E54" s="22" t="n"/>
      <c r="F54" s="23" t="n"/>
      <c r="G54" s="21" t="n"/>
      <c r="H54" s="22" t="n"/>
      <c r="I54" s="20" t="n"/>
      <c r="J54" s="12">
        <f>IF($A54="","",IFERROR(IF($D54="Income",$F54,IF($D54="Expense",-$F54,"")),""))</f>
        <v/>
      </c>
      <c r="K54" s="25">
        <f>IF($A54="","",IF(OR($B54="",$D54="",$E54="",$F54="",$G54="",$H54="",$I54=""),"Complete required fields",IFERROR(IF(VLOOKUP($E54,Assumptions!$G$14:$H$27,2,FALSE)&lt;&gt;$D54,"Check type/account",IF($F54&gt;=Assumptions!$B$7,"Review large amount",IF(AND($H54&lt;&gt;"Paid",$H54&lt;&gt;"Void",$I54&lt;Assumptions!$B$4),"Review overdue",IF(AND($H54&lt;&gt;"Paid",$H54&lt;&gt;"Void",$I54&gt;=Assumptions!$B$4,$I54&lt;=Assumptions!$B$4+Assumptions!$B$6),"Due soon","")))),"Check account")))</f>
        <v/>
      </c>
      <c r="L54" s="21" t="n"/>
    </row>
    <row r="55" ht="24" customHeight="1">
      <c r="A55" s="20" t="n"/>
      <c r="B55" s="21" t="n"/>
      <c r="C55" s="21" t="n"/>
      <c r="D55" s="22" t="n"/>
      <c r="E55" s="22" t="n"/>
      <c r="F55" s="23" t="n"/>
      <c r="G55" s="21" t="n"/>
      <c r="H55" s="22" t="n"/>
      <c r="I55" s="20" t="n"/>
      <c r="J55" s="17">
        <f>IF($A55="","",IFERROR(IF($D55="Income",$F55,IF($D55="Expense",-$F55,"")),""))</f>
        <v/>
      </c>
      <c r="K55" s="24">
        <f>IF($A55="","",IF(OR($B55="",$D55="",$E55="",$F55="",$G55="",$H55="",$I55=""),"Complete required fields",IFERROR(IF(VLOOKUP($E55,Assumptions!$G$14:$H$27,2,FALSE)&lt;&gt;$D55,"Check type/account",IF($F55&gt;=Assumptions!$B$7,"Review large amount",IF(AND($H55&lt;&gt;"Paid",$H55&lt;&gt;"Void",$I55&lt;Assumptions!$B$4),"Review overdue",IF(AND($H55&lt;&gt;"Paid",$H55&lt;&gt;"Void",$I55&gt;=Assumptions!$B$4,$I55&lt;=Assumptions!$B$4+Assumptions!$B$6),"Due soon","")))),"Check account")))</f>
        <v/>
      </c>
      <c r="L55" s="21" t="n"/>
    </row>
    <row r="56" ht="24" customHeight="1">
      <c r="A56" s="20" t="n"/>
      <c r="B56" s="21" t="n"/>
      <c r="C56" s="21" t="n"/>
      <c r="D56" s="22" t="n"/>
      <c r="E56" s="22" t="n"/>
      <c r="F56" s="23" t="n"/>
      <c r="G56" s="21" t="n"/>
      <c r="H56" s="22" t="n"/>
      <c r="I56" s="20" t="n"/>
      <c r="J56" s="12">
        <f>IF($A56="","",IFERROR(IF($D56="Income",$F56,IF($D56="Expense",-$F56,"")),""))</f>
        <v/>
      </c>
      <c r="K56" s="25">
        <f>IF($A56="","",IF(OR($B56="",$D56="",$E56="",$F56="",$G56="",$H56="",$I56=""),"Complete required fields",IFERROR(IF(VLOOKUP($E56,Assumptions!$G$14:$H$27,2,FALSE)&lt;&gt;$D56,"Check type/account",IF($F56&gt;=Assumptions!$B$7,"Review large amount",IF(AND($H56&lt;&gt;"Paid",$H56&lt;&gt;"Void",$I56&lt;Assumptions!$B$4),"Review overdue",IF(AND($H56&lt;&gt;"Paid",$H56&lt;&gt;"Void",$I56&gt;=Assumptions!$B$4,$I56&lt;=Assumptions!$B$4+Assumptions!$B$6),"Due soon","")))),"Check account")))</f>
        <v/>
      </c>
      <c r="L56" s="21" t="n"/>
    </row>
    <row r="57" ht="24" customHeight="1">
      <c r="A57" s="20" t="n"/>
      <c r="B57" s="21" t="n"/>
      <c r="C57" s="21" t="n"/>
      <c r="D57" s="22" t="n"/>
      <c r="E57" s="22" t="n"/>
      <c r="F57" s="23" t="n"/>
      <c r="G57" s="21" t="n"/>
      <c r="H57" s="22" t="n"/>
      <c r="I57" s="20" t="n"/>
      <c r="J57" s="17">
        <f>IF($A57="","",IFERROR(IF($D57="Income",$F57,IF($D57="Expense",-$F57,"")),""))</f>
        <v/>
      </c>
      <c r="K57" s="24">
        <f>IF($A57="","",IF(OR($B57="",$D57="",$E57="",$F57="",$G57="",$H57="",$I57=""),"Complete required fields",IFERROR(IF(VLOOKUP($E57,Assumptions!$G$14:$H$27,2,FALSE)&lt;&gt;$D57,"Check type/account",IF($F57&gt;=Assumptions!$B$7,"Review large amount",IF(AND($H57&lt;&gt;"Paid",$H57&lt;&gt;"Void",$I57&lt;Assumptions!$B$4),"Review overdue",IF(AND($H57&lt;&gt;"Paid",$H57&lt;&gt;"Void",$I57&gt;=Assumptions!$B$4,$I57&lt;=Assumptions!$B$4+Assumptions!$B$6),"Due soon","")))),"Check account")))</f>
        <v/>
      </c>
      <c r="L57" s="21" t="n"/>
    </row>
    <row r="58" ht="24" customHeight="1">
      <c r="A58" s="20" t="n"/>
      <c r="B58" s="21" t="n"/>
      <c r="C58" s="21" t="n"/>
      <c r="D58" s="22" t="n"/>
      <c r="E58" s="22" t="n"/>
      <c r="F58" s="23" t="n"/>
      <c r="G58" s="21" t="n"/>
      <c r="H58" s="22" t="n"/>
      <c r="I58" s="20" t="n"/>
      <c r="J58" s="12">
        <f>IF($A58="","",IFERROR(IF($D58="Income",$F58,IF($D58="Expense",-$F58,"")),""))</f>
        <v/>
      </c>
      <c r="K58" s="25">
        <f>IF($A58="","",IF(OR($B58="",$D58="",$E58="",$F58="",$G58="",$H58="",$I58=""),"Complete required fields",IFERROR(IF(VLOOKUP($E58,Assumptions!$G$14:$H$27,2,FALSE)&lt;&gt;$D58,"Check type/account",IF($F58&gt;=Assumptions!$B$7,"Review large amount",IF(AND($H58&lt;&gt;"Paid",$H58&lt;&gt;"Void",$I58&lt;Assumptions!$B$4),"Review overdue",IF(AND($H58&lt;&gt;"Paid",$H58&lt;&gt;"Void",$I58&gt;=Assumptions!$B$4,$I58&lt;=Assumptions!$B$4+Assumptions!$B$6),"Due soon","")))),"Check account")))</f>
        <v/>
      </c>
      <c r="L58" s="21" t="n"/>
    </row>
    <row r="59" ht="24" customHeight="1">
      <c r="A59" s="20" t="n"/>
      <c r="B59" s="21" t="n"/>
      <c r="C59" s="21" t="n"/>
      <c r="D59" s="22" t="n"/>
      <c r="E59" s="22" t="n"/>
      <c r="F59" s="23" t="n"/>
      <c r="G59" s="21" t="n"/>
      <c r="H59" s="22" t="n"/>
      <c r="I59" s="20" t="n"/>
      <c r="J59" s="17">
        <f>IF($A59="","",IFERROR(IF($D59="Income",$F59,IF($D59="Expense",-$F59,"")),""))</f>
        <v/>
      </c>
      <c r="K59" s="24">
        <f>IF($A59="","",IF(OR($B59="",$D59="",$E59="",$F59="",$G59="",$H59="",$I59=""),"Complete required fields",IFERROR(IF(VLOOKUP($E59,Assumptions!$G$14:$H$27,2,FALSE)&lt;&gt;$D59,"Check type/account",IF($F59&gt;=Assumptions!$B$7,"Review large amount",IF(AND($H59&lt;&gt;"Paid",$H59&lt;&gt;"Void",$I59&lt;Assumptions!$B$4),"Review overdue",IF(AND($H59&lt;&gt;"Paid",$H59&lt;&gt;"Void",$I59&gt;=Assumptions!$B$4,$I59&lt;=Assumptions!$B$4+Assumptions!$B$6),"Due soon","")))),"Check account")))</f>
        <v/>
      </c>
      <c r="L59" s="21" t="n"/>
    </row>
    <row r="60" ht="24" customHeight="1">
      <c r="A60" s="20" t="n"/>
      <c r="B60" s="21" t="n"/>
      <c r="C60" s="21" t="n"/>
      <c r="D60" s="22" t="n"/>
      <c r="E60" s="22" t="n"/>
      <c r="F60" s="23" t="n"/>
      <c r="G60" s="21" t="n"/>
      <c r="H60" s="22" t="n"/>
      <c r="I60" s="20" t="n"/>
      <c r="J60" s="12">
        <f>IF($A60="","",IFERROR(IF($D60="Income",$F60,IF($D60="Expense",-$F60,"")),""))</f>
        <v/>
      </c>
      <c r="K60" s="25">
        <f>IF($A60="","",IF(OR($B60="",$D60="",$E60="",$F60="",$G60="",$H60="",$I60=""),"Complete required fields",IFERROR(IF(VLOOKUP($E60,Assumptions!$G$14:$H$27,2,FALSE)&lt;&gt;$D60,"Check type/account",IF($F60&gt;=Assumptions!$B$7,"Review large amount",IF(AND($H60&lt;&gt;"Paid",$H60&lt;&gt;"Void",$I60&lt;Assumptions!$B$4),"Review overdue",IF(AND($H60&lt;&gt;"Paid",$H60&lt;&gt;"Void",$I60&gt;=Assumptions!$B$4,$I60&lt;=Assumptions!$B$4+Assumptions!$B$6),"Due soon","")))),"Check account")))</f>
        <v/>
      </c>
      <c r="L60" s="21" t="n"/>
    </row>
    <row r="61" ht="24" customHeight="1">
      <c r="A61" s="20" t="n"/>
      <c r="B61" s="21" t="n"/>
      <c r="C61" s="21" t="n"/>
      <c r="D61" s="22" t="n"/>
      <c r="E61" s="22" t="n"/>
      <c r="F61" s="23" t="n"/>
      <c r="G61" s="21" t="n"/>
      <c r="H61" s="22" t="n"/>
      <c r="I61" s="20" t="n"/>
      <c r="J61" s="17">
        <f>IF($A61="","",IFERROR(IF($D61="Income",$F61,IF($D61="Expense",-$F61,"")),""))</f>
        <v/>
      </c>
      <c r="K61" s="24">
        <f>IF($A61="","",IF(OR($B61="",$D61="",$E61="",$F61="",$G61="",$H61="",$I61=""),"Complete required fields",IFERROR(IF(VLOOKUP($E61,Assumptions!$G$14:$H$27,2,FALSE)&lt;&gt;$D61,"Check type/account",IF($F61&gt;=Assumptions!$B$7,"Review large amount",IF(AND($H61&lt;&gt;"Paid",$H61&lt;&gt;"Void",$I61&lt;Assumptions!$B$4),"Review overdue",IF(AND($H61&lt;&gt;"Paid",$H61&lt;&gt;"Void",$I61&gt;=Assumptions!$B$4,$I61&lt;=Assumptions!$B$4+Assumptions!$B$6),"Due soon","")))),"Check account")))</f>
        <v/>
      </c>
      <c r="L61" s="21" t="n"/>
    </row>
    <row r="62" ht="24" customHeight="1">
      <c r="A62" s="20" t="n"/>
      <c r="B62" s="21" t="n"/>
      <c r="C62" s="21" t="n"/>
      <c r="D62" s="22" t="n"/>
      <c r="E62" s="22" t="n"/>
      <c r="F62" s="23" t="n"/>
      <c r="G62" s="21" t="n"/>
      <c r="H62" s="22" t="n"/>
      <c r="I62" s="20" t="n"/>
      <c r="J62" s="12">
        <f>IF($A62="","",IFERROR(IF($D62="Income",$F62,IF($D62="Expense",-$F62,"")),""))</f>
        <v/>
      </c>
      <c r="K62" s="25">
        <f>IF($A62="","",IF(OR($B62="",$D62="",$E62="",$F62="",$G62="",$H62="",$I62=""),"Complete required fields",IFERROR(IF(VLOOKUP($E62,Assumptions!$G$14:$H$27,2,FALSE)&lt;&gt;$D62,"Check type/account",IF($F62&gt;=Assumptions!$B$7,"Review large amount",IF(AND($H62&lt;&gt;"Paid",$H62&lt;&gt;"Void",$I62&lt;Assumptions!$B$4),"Review overdue",IF(AND($H62&lt;&gt;"Paid",$H62&lt;&gt;"Void",$I62&gt;=Assumptions!$B$4,$I62&lt;=Assumptions!$B$4+Assumptions!$B$6),"Due soon","")))),"Check account")))</f>
        <v/>
      </c>
      <c r="L62" s="21" t="n"/>
    </row>
    <row r="63" ht="24" customHeight="1">
      <c r="A63" s="20" t="n"/>
      <c r="B63" s="21" t="n"/>
      <c r="C63" s="21" t="n"/>
      <c r="D63" s="22" t="n"/>
      <c r="E63" s="22" t="n"/>
      <c r="F63" s="23" t="n"/>
      <c r="G63" s="21" t="n"/>
      <c r="H63" s="22" t="n"/>
      <c r="I63" s="20" t="n"/>
      <c r="J63" s="17">
        <f>IF($A63="","",IFERROR(IF($D63="Income",$F63,IF($D63="Expense",-$F63,"")),""))</f>
        <v/>
      </c>
      <c r="K63" s="24">
        <f>IF($A63="","",IF(OR($B63="",$D63="",$E63="",$F63="",$G63="",$H63="",$I63=""),"Complete required fields",IFERROR(IF(VLOOKUP($E63,Assumptions!$G$14:$H$27,2,FALSE)&lt;&gt;$D63,"Check type/account",IF($F63&gt;=Assumptions!$B$7,"Review large amount",IF(AND($H63&lt;&gt;"Paid",$H63&lt;&gt;"Void",$I63&lt;Assumptions!$B$4),"Review overdue",IF(AND($H63&lt;&gt;"Paid",$H63&lt;&gt;"Void",$I63&gt;=Assumptions!$B$4,$I63&lt;=Assumptions!$B$4+Assumptions!$B$6),"Due soon","")))),"Check account")))</f>
        <v/>
      </c>
      <c r="L63" s="21" t="n"/>
    </row>
    <row r="64" ht="24" customHeight="1">
      <c r="A64" s="20" t="n"/>
      <c r="B64" s="21" t="n"/>
      <c r="C64" s="21" t="n"/>
      <c r="D64" s="22" t="n"/>
      <c r="E64" s="22" t="n"/>
      <c r="F64" s="23" t="n"/>
      <c r="G64" s="21" t="n"/>
      <c r="H64" s="22" t="n"/>
      <c r="I64" s="20" t="n"/>
      <c r="J64" s="12">
        <f>IF($A64="","",IFERROR(IF($D64="Income",$F64,IF($D64="Expense",-$F64,"")),""))</f>
        <v/>
      </c>
      <c r="K64" s="25">
        <f>IF($A64="","",IF(OR($B64="",$D64="",$E64="",$F64="",$G64="",$H64="",$I64=""),"Complete required fields",IFERROR(IF(VLOOKUP($E64,Assumptions!$G$14:$H$27,2,FALSE)&lt;&gt;$D64,"Check type/account",IF($F64&gt;=Assumptions!$B$7,"Review large amount",IF(AND($H64&lt;&gt;"Paid",$H64&lt;&gt;"Void",$I64&lt;Assumptions!$B$4),"Review overdue",IF(AND($H64&lt;&gt;"Paid",$H64&lt;&gt;"Void",$I64&gt;=Assumptions!$B$4,$I64&lt;=Assumptions!$B$4+Assumptions!$B$6),"Due soon","")))),"Check account")))</f>
        <v/>
      </c>
      <c r="L64" s="21" t="n"/>
    </row>
    <row r="65" ht="24" customHeight="1">
      <c r="A65" s="20" t="n"/>
      <c r="B65" s="21" t="n"/>
      <c r="C65" s="21" t="n"/>
      <c r="D65" s="22" t="n"/>
      <c r="E65" s="22" t="n"/>
      <c r="F65" s="23" t="n"/>
      <c r="G65" s="21" t="n"/>
      <c r="H65" s="22" t="n"/>
      <c r="I65" s="20" t="n"/>
      <c r="J65" s="17">
        <f>IF($A65="","",IFERROR(IF($D65="Income",$F65,IF($D65="Expense",-$F65,"")),""))</f>
        <v/>
      </c>
      <c r="K65" s="24">
        <f>IF($A65="","",IF(OR($B65="",$D65="",$E65="",$F65="",$G65="",$H65="",$I65=""),"Complete required fields",IFERROR(IF(VLOOKUP($E65,Assumptions!$G$14:$H$27,2,FALSE)&lt;&gt;$D65,"Check type/account",IF($F65&gt;=Assumptions!$B$7,"Review large amount",IF(AND($H65&lt;&gt;"Paid",$H65&lt;&gt;"Void",$I65&lt;Assumptions!$B$4),"Review overdue",IF(AND($H65&lt;&gt;"Paid",$H65&lt;&gt;"Void",$I65&gt;=Assumptions!$B$4,$I65&lt;=Assumptions!$B$4+Assumptions!$B$6),"Due soon","")))),"Check account")))</f>
        <v/>
      </c>
      <c r="L65" s="21" t="n"/>
    </row>
    <row r="66" ht="24" customHeight="1">
      <c r="A66" s="20" t="n"/>
      <c r="B66" s="21" t="n"/>
      <c r="C66" s="21" t="n"/>
      <c r="D66" s="22" t="n"/>
      <c r="E66" s="22" t="n"/>
      <c r="F66" s="23" t="n"/>
      <c r="G66" s="21" t="n"/>
      <c r="H66" s="22" t="n"/>
      <c r="I66" s="20" t="n"/>
      <c r="J66" s="12">
        <f>IF($A66="","",IFERROR(IF($D66="Income",$F66,IF($D66="Expense",-$F66,"")),""))</f>
        <v/>
      </c>
      <c r="K66" s="25">
        <f>IF($A66="","",IF(OR($B66="",$D66="",$E66="",$F66="",$G66="",$H66="",$I66=""),"Complete required fields",IFERROR(IF(VLOOKUP($E66,Assumptions!$G$14:$H$27,2,FALSE)&lt;&gt;$D66,"Check type/account",IF($F66&gt;=Assumptions!$B$7,"Review large amount",IF(AND($H66&lt;&gt;"Paid",$H66&lt;&gt;"Void",$I66&lt;Assumptions!$B$4),"Review overdue",IF(AND($H66&lt;&gt;"Paid",$H66&lt;&gt;"Void",$I66&gt;=Assumptions!$B$4,$I66&lt;=Assumptions!$B$4+Assumptions!$B$6),"Due soon","")))),"Check account")))</f>
        <v/>
      </c>
      <c r="L66" s="21" t="n"/>
    </row>
    <row r="67" ht="24" customHeight="1">
      <c r="A67" s="20" t="n"/>
      <c r="B67" s="21" t="n"/>
      <c r="C67" s="21" t="n"/>
      <c r="D67" s="22" t="n"/>
      <c r="E67" s="22" t="n"/>
      <c r="F67" s="23" t="n"/>
      <c r="G67" s="21" t="n"/>
      <c r="H67" s="22" t="n"/>
      <c r="I67" s="20" t="n"/>
      <c r="J67" s="17">
        <f>IF($A67="","",IFERROR(IF($D67="Income",$F67,IF($D67="Expense",-$F67,"")),""))</f>
        <v/>
      </c>
      <c r="K67" s="24">
        <f>IF($A67="","",IF(OR($B67="",$D67="",$E67="",$F67="",$G67="",$H67="",$I67=""),"Complete required fields",IFERROR(IF(VLOOKUP($E67,Assumptions!$G$14:$H$27,2,FALSE)&lt;&gt;$D67,"Check type/account",IF($F67&gt;=Assumptions!$B$7,"Review large amount",IF(AND($H67&lt;&gt;"Paid",$H67&lt;&gt;"Void",$I67&lt;Assumptions!$B$4),"Review overdue",IF(AND($H67&lt;&gt;"Paid",$H67&lt;&gt;"Void",$I67&gt;=Assumptions!$B$4,$I67&lt;=Assumptions!$B$4+Assumptions!$B$6),"Due soon","")))),"Check account")))</f>
        <v/>
      </c>
      <c r="L67" s="21" t="n"/>
    </row>
    <row r="68" ht="24" customHeight="1">
      <c r="A68" s="20" t="n"/>
      <c r="B68" s="21" t="n"/>
      <c r="C68" s="21" t="n"/>
      <c r="D68" s="22" t="n"/>
      <c r="E68" s="22" t="n"/>
      <c r="F68" s="23" t="n"/>
      <c r="G68" s="21" t="n"/>
      <c r="H68" s="22" t="n"/>
      <c r="I68" s="20" t="n"/>
      <c r="J68" s="12">
        <f>IF($A68="","",IFERROR(IF($D68="Income",$F68,IF($D68="Expense",-$F68,"")),""))</f>
        <v/>
      </c>
      <c r="K68" s="25">
        <f>IF($A68="","",IF(OR($B68="",$D68="",$E68="",$F68="",$G68="",$H68="",$I68=""),"Complete required fields",IFERROR(IF(VLOOKUP($E68,Assumptions!$G$14:$H$27,2,FALSE)&lt;&gt;$D68,"Check type/account",IF($F68&gt;=Assumptions!$B$7,"Review large amount",IF(AND($H68&lt;&gt;"Paid",$H68&lt;&gt;"Void",$I68&lt;Assumptions!$B$4),"Review overdue",IF(AND($H68&lt;&gt;"Paid",$H68&lt;&gt;"Void",$I68&gt;=Assumptions!$B$4,$I68&lt;=Assumptions!$B$4+Assumptions!$B$6),"Due soon","")))),"Check account")))</f>
        <v/>
      </c>
      <c r="L68" s="21" t="n"/>
    </row>
    <row r="69" ht="24" customHeight="1">
      <c r="A69" s="20" t="n"/>
      <c r="B69" s="21" t="n"/>
      <c r="C69" s="21" t="n"/>
      <c r="D69" s="22" t="n"/>
      <c r="E69" s="22" t="n"/>
      <c r="F69" s="23" t="n"/>
      <c r="G69" s="21" t="n"/>
      <c r="H69" s="22" t="n"/>
      <c r="I69" s="20" t="n"/>
      <c r="J69" s="17">
        <f>IF($A69="","",IFERROR(IF($D69="Income",$F69,IF($D69="Expense",-$F69,"")),""))</f>
        <v/>
      </c>
      <c r="K69" s="24">
        <f>IF($A69="","",IF(OR($B69="",$D69="",$E69="",$F69="",$G69="",$H69="",$I69=""),"Complete required fields",IFERROR(IF(VLOOKUP($E69,Assumptions!$G$14:$H$27,2,FALSE)&lt;&gt;$D69,"Check type/account",IF($F69&gt;=Assumptions!$B$7,"Review large amount",IF(AND($H69&lt;&gt;"Paid",$H69&lt;&gt;"Void",$I69&lt;Assumptions!$B$4),"Review overdue",IF(AND($H69&lt;&gt;"Paid",$H69&lt;&gt;"Void",$I69&gt;=Assumptions!$B$4,$I69&lt;=Assumptions!$B$4+Assumptions!$B$6),"Due soon","")))),"Check account")))</f>
        <v/>
      </c>
      <c r="L69" s="21" t="n"/>
    </row>
    <row r="70" ht="24" customHeight="1">
      <c r="A70" s="20" t="n"/>
      <c r="B70" s="21" t="n"/>
      <c r="C70" s="21" t="n"/>
      <c r="D70" s="22" t="n"/>
      <c r="E70" s="22" t="n"/>
      <c r="F70" s="23" t="n"/>
      <c r="G70" s="21" t="n"/>
      <c r="H70" s="22" t="n"/>
      <c r="I70" s="20" t="n"/>
      <c r="J70" s="12">
        <f>IF($A70="","",IFERROR(IF($D70="Income",$F70,IF($D70="Expense",-$F70,"")),""))</f>
        <v/>
      </c>
      <c r="K70" s="25">
        <f>IF($A70="","",IF(OR($B70="",$D70="",$E70="",$F70="",$G70="",$H70="",$I70=""),"Complete required fields",IFERROR(IF(VLOOKUP($E70,Assumptions!$G$14:$H$27,2,FALSE)&lt;&gt;$D70,"Check type/account",IF($F70&gt;=Assumptions!$B$7,"Review large amount",IF(AND($H70&lt;&gt;"Paid",$H70&lt;&gt;"Void",$I70&lt;Assumptions!$B$4),"Review overdue",IF(AND($H70&lt;&gt;"Paid",$H70&lt;&gt;"Void",$I70&gt;=Assumptions!$B$4,$I70&lt;=Assumptions!$B$4+Assumptions!$B$6),"Due soon","")))),"Check account")))</f>
        <v/>
      </c>
      <c r="L70" s="21" t="n"/>
    </row>
    <row r="71" ht="24" customHeight="1">
      <c r="A71" s="20" t="n"/>
      <c r="B71" s="21" t="n"/>
      <c r="C71" s="21" t="n"/>
      <c r="D71" s="22" t="n"/>
      <c r="E71" s="22" t="n"/>
      <c r="F71" s="23" t="n"/>
      <c r="G71" s="21" t="n"/>
      <c r="H71" s="22" t="n"/>
      <c r="I71" s="20" t="n"/>
      <c r="J71" s="17">
        <f>IF($A71="","",IFERROR(IF($D71="Income",$F71,IF($D71="Expense",-$F71,"")),""))</f>
        <v/>
      </c>
      <c r="K71" s="24">
        <f>IF($A71="","",IF(OR($B71="",$D71="",$E71="",$F71="",$G71="",$H71="",$I71=""),"Complete required fields",IFERROR(IF(VLOOKUP($E71,Assumptions!$G$14:$H$27,2,FALSE)&lt;&gt;$D71,"Check type/account",IF($F71&gt;=Assumptions!$B$7,"Review large amount",IF(AND($H71&lt;&gt;"Paid",$H71&lt;&gt;"Void",$I71&lt;Assumptions!$B$4),"Review overdue",IF(AND($H71&lt;&gt;"Paid",$H71&lt;&gt;"Void",$I71&gt;=Assumptions!$B$4,$I71&lt;=Assumptions!$B$4+Assumptions!$B$6),"Due soon","")))),"Check account")))</f>
        <v/>
      </c>
      <c r="L71" s="21" t="n"/>
    </row>
    <row r="72" ht="24" customHeight="1">
      <c r="A72" s="20" t="n"/>
      <c r="B72" s="21" t="n"/>
      <c r="C72" s="21" t="n"/>
      <c r="D72" s="22" t="n"/>
      <c r="E72" s="22" t="n"/>
      <c r="F72" s="23" t="n"/>
      <c r="G72" s="21" t="n"/>
      <c r="H72" s="22" t="n"/>
      <c r="I72" s="20" t="n"/>
      <c r="J72" s="12">
        <f>IF($A72="","",IFERROR(IF($D72="Income",$F72,IF($D72="Expense",-$F72,"")),""))</f>
        <v/>
      </c>
      <c r="K72" s="25">
        <f>IF($A72="","",IF(OR($B72="",$D72="",$E72="",$F72="",$G72="",$H72="",$I72=""),"Complete required fields",IFERROR(IF(VLOOKUP($E72,Assumptions!$G$14:$H$27,2,FALSE)&lt;&gt;$D72,"Check type/account",IF($F72&gt;=Assumptions!$B$7,"Review large amount",IF(AND($H72&lt;&gt;"Paid",$H72&lt;&gt;"Void",$I72&lt;Assumptions!$B$4),"Review overdue",IF(AND($H72&lt;&gt;"Paid",$H72&lt;&gt;"Void",$I72&gt;=Assumptions!$B$4,$I72&lt;=Assumptions!$B$4+Assumptions!$B$6),"Due soon","")))),"Check account")))</f>
        <v/>
      </c>
      <c r="L72" s="21" t="n"/>
    </row>
    <row r="73" ht="24" customHeight="1">
      <c r="A73" s="20" t="n"/>
      <c r="B73" s="21" t="n"/>
      <c r="C73" s="21" t="n"/>
      <c r="D73" s="22" t="n"/>
      <c r="E73" s="22" t="n"/>
      <c r="F73" s="23" t="n"/>
      <c r="G73" s="21" t="n"/>
      <c r="H73" s="22" t="n"/>
      <c r="I73" s="20" t="n"/>
      <c r="J73" s="17">
        <f>IF($A73="","",IFERROR(IF($D73="Income",$F73,IF($D73="Expense",-$F73,"")),""))</f>
        <v/>
      </c>
      <c r="K73" s="24">
        <f>IF($A73="","",IF(OR($B73="",$D73="",$E73="",$F73="",$G73="",$H73="",$I73=""),"Complete required fields",IFERROR(IF(VLOOKUP($E73,Assumptions!$G$14:$H$27,2,FALSE)&lt;&gt;$D73,"Check type/account",IF($F73&gt;=Assumptions!$B$7,"Review large amount",IF(AND($H73&lt;&gt;"Paid",$H73&lt;&gt;"Void",$I73&lt;Assumptions!$B$4),"Review overdue",IF(AND($H73&lt;&gt;"Paid",$H73&lt;&gt;"Void",$I73&gt;=Assumptions!$B$4,$I73&lt;=Assumptions!$B$4+Assumptions!$B$6),"Due soon","")))),"Check account")))</f>
        <v/>
      </c>
      <c r="L73" s="21" t="n"/>
    </row>
    <row r="74" ht="24" customHeight="1">
      <c r="A74" s="20" t="n"/>
      <c r="B74" s="21" t="n"/>
      <c r="C74" s="21" t="n"/>
      <c r="D74" s="22" t="n"/>
      <c r="E74" s="22" t="n"/>
      <c r="F74" s="23" t="n"/>
      <c r="G74" s="21" t="n"/>
      <c r="H74" s="22" t="n"/>
      <c r="I74" s="20" t="n"/>
      <c r="J74" s="12">
        <f>IF($A74="","",IFERROR(IF($D74="Income",$F74,IF($D74="Expense",-$F74,"")),""))</f>
        <v/>
      </c>
      <c r="K74" s="25">
        <f>IF($A74="","",IF(OR($B74="",$D74="",$E74="",$F74="",$G74="",$H74="",$I74=""),"Complete required fields",IFERROR(IF(VLOOKUP($E74,Assumptions!$G$14:$H$27,2,FALSE)&lt;&gt;$D74,"Check type/account",IF($F74&gt;=Assumptions!$B$7,"Review large amount",IF(AND($H74&lt;&gt;"Paid",$H74&lt;&gt;"Void",$I74&lt;Assumptions!$B$4),"Review overdue",IF(AND($H74&lt;&gt;"Paid",$H74&lt;&gt;"Void",$I74&gt;=Assumptions!$B$4,$I74&lt;=Assumptions!$B$4+Assumptions!$B$6),"Due soon","")))),"Check account")))</f>
        <v/>
      </c>
      <c r="L74" s="21" t="n"/>
    </row>
    <row r="75" ht="24" customHeight="1">
      <c r="A75" s="20" t="n"/>
      <c r="B75" s="21" t="n"/>
      <c r="C75" s="21" t="n"/>
      <c r="D75" s="22" t="n"/>
      <c r="E75" s="22" t="n"/>
      <c r="F75" s="23" t="n"/>
      <c r="G75" s="21" t="n"/>
      <c r="H75" s="22" t="n"/>
      <c r="I75" s="20" t="n"/>
      <c r="J75" s="17">
        <f>IF($A75="","",IFERROR(IF($D75="Income",$F75,IF($D75="Expense",-$F75,"")),""))</f>
        <v/>
      </c>
      <c r="K75" s="24">
        <f>IF($A75="","",IF(OR($B75="",$D75="",$E75="",$F75="",$G75="",$H75="",$I75=""),"Complete required fields",IFERROR(IF(VLOOKUP($E75,Assumptions!$G$14:$H$27,2,FALSE)&lt;&gt;$D75,"Check type/account",IF($F75&gt;=Assumptions!$B$7,"Review large amount",IF(AND($H75&lt;&gt;"Paid",$H75&lt;&gt;"Void",$I75&lt;Assumptions!$B$4),"Review overdue",IF(AND($H75&lt;&gt;"Paid",$H75&lt;&gt;"Void",$I75&gt;=Assumptions!$B$4,$I75&lt;=Assumptions!$B$4+Assumptions!$B$6),"Due soon","")))),"Check account")))</f>
        <v/>
      </c>
      <c r="L75" s="21" t="n"/>
    </row>
    <row r="76" ht="24" customHeight="1">
      <c r="A76" s="20" t="n"/>
      <c r="B76" s="21" t="n"/>
      <c r="C76" s="21" t="n"/>
      <c r="D76" s="22" t="n"/>
      <c r="E76" s="22" t="n"/>
      <c r="F76" s="23" t="n"/>
      <c r="G76" s="21" t="n"/>
      <c r="H76" s="22" t="n"/>
      <c r="I76" s="20" t="n"/>
      <c r="J76" s="12">
        <f>IF($A76="","",IFERROR(IF($D76="Income",$F76,IF($D76="Expense",-$F76,"")),""))</f>
        <v/>
      </c>
      <c r="K76" s="25">
        <f>IF($A76="","",IF(OR($B76="",$D76="",$E76="",$F76="",$G76="",$H76="",$I76=""),"Complete required fields",IFERROR(IF(VLOOKUP($E76,Assumptions!$G$14:$H$27,2,FALSE)&lt;&gt;$D76,"Check type/account",IF($F76&gt;=Assumptions!$B$7,"Review large amount",IF(AND($H76&lt;&gt;"Paid",$H76&lt;&gt;"Void",$I76&lt;Assumptions!$B$4),"Review overdue",IF(AND($H76&lt;&gt;"Paid",$H76&lt;&gt;"Void",$I76&gt;=Assumptions!$B$4,$I76&lt;=Assumptions!$B$4+Assumptions!$B$6),"Due soon","")))),"Check account")))</f>
        <v/>
      </c>
      <c r="L76" s="21" t="n"/>
    </row>
    <row r="77" ht="24" customHeight="1">
      <c r="A77" s="20" t="n"/>
      <c r="B77" s="21" t="n"/>
      <c r="C77" s="21" t="n"/>
      <c r="D77" s="22" t="n"/>
      <c r="E77" s="22" t="n"/>
      <c r="F77" s="23" t="n"/>
      <c r="G77" s="21" t="n"/>
      <c r="H77" s="22" t="n"/>
      <c r="I77" s="20" t="n"/>
      <c r="J77" s="17">
        <f>IF($A77="","",IFERROR(IF($D77="Income",$F77,IF($D77="Expense",-$F77,"")),""))</f>
        <v/>
      </c>
      <c r="K77" s="24">
        <f>IF($A77="","",IF(OR($B77="",$D77="",$E77="",$F77="",$G77="",$H77="",$I77=""),"Complete required fields",IFERROR(IF(VLOOKUP($E77,Assumptions!$G$14:$H$27,2,FALSE)&lt;&gt;$D77,"Check type/account",IF($F77&gt;=Assumptions!$B$7,"Review large amount",IF(AND($H77&lt;&gt;"Paid",$H77&lt;&gt;"Void",$I77&lt;Assumptions!$B$4),"Review overdue",IF(AND($H77&lt;&gt;"Paid",$H77&lt;&gt;"Void",$I77&gt;=Assumptions!$B$4,$I77&lt;=Assumptions!$B$4+Assumptions!$B$6),"Due soon","")))),"Check account")))</f>
        <v/>
      </c>
      <c r="L77" s="21" t="n"/>
    </row>
    <row r="78" ht="24" customHeight="1">
      <c r="A78" s="20" t="n"/>
      <c r="B78" s="21" t="n"/>
      <c r="C78" s="21" t="n"/>
      <c r="D78" s="22" t="n"/>
      <c r="E78" s="22" t="n"/>
      <c r="F78" s="23" t="n"/>
      <c r="G78" s="21" t="n"/>
      <c r="H78" s="22" t="n"/>
      <c r="I78" s="20" t="n"/>
      <c r="J78" s="12">
        <f>IF($A78="","",IFERROR(IF($D78="Income",$F78,IF($D78="Expense",-$F78,"")),""))</f>
        <v/>
      </c>
      <c r="K78" s="25">
        <f>IF($A78="","",IF(OR($B78="",$D78="",$E78="",$F78="",$G78="",$H78="",$I78=""),"Complete required fields",IFERROR(IF(VLOOKUP($E78,Assumptions!$G$14:$H$27,2,FALSE)&lt;&gt;$D78,"Check type/account",IF($F78&gt;=Assumptions!$B$7,"Review large amount",IF(AND($H78&lt;&gt;"Paid",$H78&lt;&gt;"Void",$I78&lt;Assumptions!$B$4),"Review overdue",IF(AND($H78&lt;&gt;"Paid",$H78&lt;&gt;"Void",$I78&gt;=Assumptions!$B$4,$I78&lt;=Assumptions!$B$4+Assumptions!$B$6),"Due soon","")))),"Check account")))</f>
        <v/>
      </c>
      <c r="L78" s="21" t="n"/>
    </row>
    <row r="79" ht="24" customHeight="1">
      <c r="A79" s="20" t="n"/>
      <c r="B79" s="21" t="n"/>
      <c r="C79" s="21" t="n"/>
      <c r="D79" s="22" t="n"/>
      <c r="E79" s="22" t="n"/>
      <c r="F79" s="23" t="n"/>
      <c r="G79" s="21" t="n"/>
      <c r="H79" s="22" t="n"/>
      <c r="I79" s="20" t="n"/>
      <c r="J79" s="17">
        <f>IF($A79="","",IFERROR(IF($D79="Income",$F79,IF($D79="Expense",-$F79,"")),""))</f>
        <v/>
      </c>
      <c r="K79" s="24">
        <f>IF($A79="","",IF(OR($B79="",$D79="",$E79="",$F79="",$G79="",$H79="",$I79=""),"Complete required fields",IFERROR(IF(VLOOKUP($E79,Assumptions!$G$14:$H$27,2,FALSE)&lt;&gt;$D79,"Check type/account",IF($F79&gt;=Assumptions!$B$7,"Review large amount",IF(AND($H79&lt;&gt;"Paid",$H79&lt;&gt;"Void",$I79&lt;Assumptions!$B$4),"Review overdue",IF(AND($H79&lt;&gt;"Paid",$H79&lt;&gt;"Void",$I79&gt;=Assumptions!$B$4,$I79&lt;=Assumptions!$B$4+Assumptions!$B$6),"Due soon","")))),"Check account")))</f>
        <v/>
      </c>
      <c r="L79" s="21" t="n"/>
    </row>
    <row r="80" ht="24" customHeight="1">
      <c r="A80" s="20" t="n"/>
      <c r="B80" s="21" t="n"/>
      <c r="C80" s="21" t="n"/>
      <c r="D80" s="22" t="n"/>
      <c r="E80" s="22" t="n"/>
      <c r="F80" s="23" t="n"/>
      <c r="G80" s="21" t="n"/>
      <c r="H80" s="22" t="n"/>
      <c r="I80" s="20" t="n"/>
      <c r="J80" s="12">
        <f>IF($A80="","",IFERROR(IF($D80="Income",$F80,IF($D80="Expense",-$F80,"")),""))</f>
        <v/>
      </c>
      <c r="K80" s="25">
        <f>IF($A80="","",IF(OR($B80="",$D80="",$E80="",$F80="",$G80="",$H80="",$I80=""),"Complete required fields",IFERROR(IF(VLOOKUP($E80,Assumptions!$G$14:$H$27,2,FALSE)&lt;&gt;$D80,"Check type/account",IF($F80&gt;=Assumptions!$B$7,"Review large amount",IF(AND($H80&lt;&gt;"Paid",$H80&lt;&gt;"Void",$I80&lt;Assumptions!$B$4),"Review overdue",IF(AND($H80&lt;&gt;"Paid",$H80&lt;&gt;"Void",$I80&gt;=Assumptions!$B$4,$I80&lt;=Assumptions!$B$4+Assumptions!$B$6),"Due soon","")))),"Check account")))</f>
        <v/>
      </c>
      <c r="L80" s="21" t="n"/>
    </row>
    <row r="81" ht="24" customHeight="1">
      <c r="A81" s="20" t="n"/>
      <c r="B81" s="21" t="n"/>
      <c r="C81" s="21" t="n"/>
      <c r="D81" s="22" t="n"/>
      <c r="E81" s="22" t="n"/>
      <c r="F81" s="23" t="n"/>
      <c r="G81" s="21" t="n"/>
      <c r="H81" s="22" t="n"/>
      <c r="I81" s="20" t="n"/>
      <c r="J81" s="17">
        <f>IF($A81="","",IFERROR(IF($D81="Income",$F81,IF($D81="Expense",-$F81,"")),""))</f>
        <v/>
      </c>
      <c r="K81" s="24">
        <f>IF($A81="","",IF(OR($B81="",$D81="",$E81="",$F81="",$G81="",$H81="",$I81=""),"Complete required fields",IFERROR(IF(VLOOKUP($E81,Assumptions!$G$14:$H$27,2,FALSE)&lt;&gt;$D81,"Check type/account",IF($F81&gt;=Assumptions!$B$7,"Review large amount",IF(AND($H81&lt;&gt;"Paid",$H81&lt;&gt;"Void",$I81&lt;Assumptions!$B$4),"Review overdue",IF(AND($H81&lt;&gt;"Paid",$H81&lt;&gt;"Void",$I81&gt;=Assumptions!$B$4,$I81&lt;=Assumptions!$B$4+Assumptions!$B$6),"Due soon","")))),"Check account")))</f>
        <v/>
      </c>
      <c r="L81" s="21" t="n"/>
    </row>
    <row r="82" ht="24" customHeight="1">
      <c r="A82" s="20" t="n"/>
      <c r="B82" s="21" t="n"/>
      <c r="C82" s="21" t="n"/>
      <c r="D82" s="22" t="n"/>
      <c r="E82" s="22" t="n"/>
      <c r="F82" s="23" t="n"/>
      <c r="G82" s="21" t="n"/>
      <c r="H82" s="22" t="n"/>
      <c r="I82" s="20" t="n"/>
      <c r="J82" s="12">
        <f>IF($A82="","",IFERROR(IF($D82="Income",$F82,IF($D82="Expense",-$F82,"")),""))</f>
        <v/>
      </c>
      <c r="K82" s="25">
        <f>IF($A82="","",IF(OR($B82="",$D82="",$E82="",$F82="",$G82="",$H82="",$I82=""),"Complete required fields",IFERROR(IF(VLOOKUP($E82,Assumptions!$G$14:$H$27,2,FALSE)&lt;&gt;$D82,"Check type/account",IF($F82&gt;=Assumptions!$B$7,"Review large amount",IF(AND($H82&lt;&gt;"Paid",$H82&lt;&gt;"Void",$I82&lt;Assumptions!$B$4),"Review overdue",IF(AND($H82&lt;&gt;"Paid",$H82&lt;&gt;"Void",$I82&gt;=Assumptions!$B$4,$I82&lt;=Assumptions!$B$4+Assumptions!$B$6),"Due soon","")))),"Check account")))</f>
        <v/>
      </c>
      <c r="L82" s="21" t="n"/>
    </row>
    <row r="83" ht="24" customHeight="1">
      <c r="A83" s="20" t="n"/>
      <c r="B83" s="21" t="n"/>
      <c r="C83" s="21" t="n"/>
      <c r="D83" s="22" t="n"/>
      <c r="E83" s="22" t="n"/>
      <c r="F83" s="23" t="n"/>
      <c r="G83" s="21" t="n"/>
      <c r="H83" s="22" t="n"/>
      <c r="I83" s="20" t="n"/>
      <c r="J83" s="17">
        <f>IF($A83="","",IFERROR(IF($D83="Income",$F83,IF($D83="Expense",-$F83,"")),""))</f>
        <v/>
      </c>
      <c r="K83" s="24">
        <f>IF($A83="","",IF(OR($B83="",$D83="",$E83="",$F83="",$G83="",$H83="",$I83=""),"Complete required fields",IFERROR(IF(VLOOKUP($E83,Assumptions!$G$14:$H$27,2,FALSE)&lt;&gt;$D83,"Check type/account",IF($F83&gt;=Assumptions!$B$7,"Review large amount",IF(AND($H83&lt;&gt;"Paid",$H83&lt;&gt;"Void",$I83&lt;Assumptions!$B$4),"Review overdue",IF(AND($H83&lt;&gt;"Paid",$H83&lt;&gt;"Void",$I83&gt;=Assumptions!$B$4,$I83&lt;=Assumptions!$B$4+Assumptions!$B$6),"Due soon","")))),"Check account")))</f>
        <v/>
      </c>
      <c r="L83" s="21" t="n"/>
    </row>
    <row r="84" ht="24" customHeight="1">
      <c r="A84" s="20" t="n"/>
      <c r="B84" s="21" t="n"/>
      <c r="C84" s="21" t="n"/>
      <c r="D84" s="22" t="n"/>
      <c r="E84" s="22" t="n"/>
      <c r="F84" s="23" t="n"/>
      <c r="G84" s="21" t="n"/>
      <c r="H84" s="22" t="n"/>
      <c r="I84" s="20" t="n"/>
      <c r="J84" s="12">
        <f>IF($A84="","",IFERROR(IF($D84="Income",$F84,IF($D84="Expense",-$F84,"")),""))</f>
        <v/>
      </c>
      <c r="K84" s="25">
        <f>IF($A84="","",IF(OR($B84="",$D84="",$E84="",$F84="",$G84="",$H84="",$I84=""),"Complete required fields",IFERROR(IF(VLOOKUP($E84,Assumptions!$G$14:$H$27,2,FALSE)&lt;&gt;$D84,"Check type/account",IF($F84&gt;=Assumptions!$B$7,"Review large amount",IF(AND($H84&lt;&gt;"Paid",$H84&lt;&gt;"Void",$I84&lt;Assumptions!$B$4),"Review overdue",IF(AND($H84&lt;&gt;"Paid",$H84&lt;&gt;"Void",$I84&gt;=Assumptions!$B$4,$I84&lt;=Assumptions!$B$4+Assumptions!$B$6),"Due soon","")))),"Check account")))</f>
        <v/>
      </c>
      <c r="L84" s="21" t="n"/>
    </row>
    <row r="85" ht="24" customHeight="1">
      <c r="A85" s="20" t="n"/>
      <c r="B85" s="21" t="n"/>
      <c r="C85" s="21" t="n"/>
      <c r="D85" s="22" t="n"/>
      <c r="E85" s="22" t="n"/>
      <c r="F85" s="23" t="n"/>
      <c r="G85" s="21" t="n"/>
      <c r="H85" s="22" t="n"/>
      <c r="I85" s="20" t="n"/>
      <c r="J85" s="17">
        <f>IF($A85="","",IFERROR(IF($D85="Income",$F85,IF($D85="Expense",-$F85,"")),""))</f>
        <v/>
      </c>
      <c r="K85" s="24">
        <f>IF($A85="","",IF(OR($B85="",$D85="",$E85="",$F85="",$G85="",$H85="",$I85=""),"Complete required fields",IFERROR(IF(VLOOKUP($E85,Assumptions!$G$14:$H$27,2,FALSE)&lt;&gt;$D85,"Check type/account",IF($F85&gt;=Assumptions!$B$7,"Review large amount",IF(AND($H85&lt;&gt;"Paid",$H85&lt;&gt;"Void",$I85&lt;Assumptions!$B$4),"Review overdue",IF(AND($H85&lt;&gt;"Paid",$H85&lt;&gt;"Void",$I85&gt;=Assumptions!$B$4,$I85&lt;=Assumptions!$B$4+Assumptions!$B$6),"Due soon","")))),"Check account")))</f>
        <v/>
      </c>
      <c r="L85" s="21" t="n"/>
    </row>
    <row r="86" ht="24" customHeight="1">
      <c r="A86" s="20" t="n"/>
      <c r="B86" s="21" t="n"/>
      <c r="C86" s="21" t="n"/>
      <c r="D86" s="22" t="n"/>
      <c r="E86" s="22" t="n"/>
      <c r="F86" s="23" t="n"/>
      <c r="G86" s="21" t="n"/>
      <c r="H86" s="22" t="n"/>
      <c r="I86" s="20" t="n"/>
      <c r="J86" s="12">
        <f>IF($A86="","",IFERROR(IF($D86="Income",$F86,IF($D86="Expense",-$F86,"")),""))</f>
        <v/>
      </c>
      <c r="K86" s="25">
        <f>IF($A86="","",IF(OR($B86="",$D86="",$E86="",$F86="",$G86="",$H86="",$I86=""),"Complete required fields",IFERROR(IF(VLOOKUP($E86,Assumptions!$G$14:$H$27,2,FALSE)&lt;&gt;$D86,"Check type/account",IF($F86&gt;=Assumptions!$B$7,"Review large amount",IF(AND($H86&lt;&gt;"Paid",$H86&lt;&gt;"Void",$I86&lt;Assumptions!$B$4),"Review overdue",IF(AND($H86&lt;&gt;"Paid",$H86&lt;&gt;"Void",$I86&gt;=Assumptions!$B$4,$I86&lt;=Assumptions!$B$4+Assumptions!$B$6),"Due soon","")))),"Check account")))</f>
        <v/>
      </c>
      <c r="L86" s="21" t="n"/>
    </row>
    <row r="87" ht="24" customHeight="1">
      <c r="A87" s="20" t="n"/>
      <c r="B87" s="21" t="n"/>
      <c r="C87" s="21" t="n"/>
      <c r="D87" s="22" t="n"/>
      <c r="E87" s="22" t="n"/>
      <c r="F87" s="23" t="n"/>
      <c r="G87" s="21" t="n"/>
      <c r="H87" s="22" t="n"/>
      <c r="I87" s="20" t="n"/>
      <c r="J87" s="17">
        <f>IF($A87="","",IFERROR(IF($D87="Income",$F87,IF($D87="Expense",-$F87,"")),""))</f>
        <v/>
      </c>
      <c r="K87" s="24">
        <f>IF($A87="","",IF(OR($B87="",$D87="",$E87="",$F87="",$G87="",$H87="",$I87=""),"Complete required fields",IFERROR(IF(VLOOKUP($E87,Assumptions!$G$14:$H$27,2,FALSE)&lt;&gt;$D87,"Check type/account",IF($F87&gt;=Assumptions!$B$7,"Review large amount",IF(AND($H87&lt;&gt;"Paid",$H87&lt;&gt;"Void",$I87&lt;Assumptions!$B$4),"Review overdue",IF(AND($H87&lt;&gt;"Paid",$H87&lt;&gt;"Void",$I87&gt;=Assumptions!$B$4,$I87&lt;=Assumptions!$B$4+Assumptions!$B$6),"Due soon","")))),"Check account")))</f>
        <v/>
      </c>
      <c r="L87" s="21" t="n"/>
    </row>
    <row r="88" ht="24" customHeight="1">
      <c r="A88" s="20" t="n"/>
      <c r="B88" s="21" t="n"/>
      <c r="C88" s="21" t="n"/>
      <c r="D88" s="22" t="n"/>
      <c r="E88" s="22" t="n"/>
      <c r="F88" s="23" t="n"/>
      <c r="G88" s="21" t="n"/>
      <c r="H88" s="22" t="n"/>
      <c r="I88" s="20" t="n"/>
      <c r="J88" s="12">
        <f>IF($A88="","",IFERROR(IF($D88="Income",$F88,IF($D88="Expense",-$F88,"")),""))</f>
        <v/>
      </c>
      <c r="K88" s="25">
        <f>IF($A88="","",IF(OR($B88="",$D88="",$E88="",$F88="",$G88="",$H88="",$I88=""),"Complete required fields",IFERROR(IF(VLOOKUP($E88,Assumptions!$G$14:$H$27,2,FALSE)&lt;&gt;$D88,"Check type/account",IF($F88&gt;=Assumptions!$B$7,"Review large amount",IF(AND($H88&lt;&gt;"Paid",$H88&lt;&gt;"Void",$I88&lt;Assumptions!$B$4),"Review overdue",IF(AND($H88&lt;&gt;"Paid",$H88&lt;&gt;"Void",$I88&gt;=Assumptions!$B$4,$I88&lt;=Assumptions!$B$4+Assumptions!$B$6),"Due soon","")))),"Check account")))</f>
        <v/>
      </c>
      <c r="L88" s="21" t="n"/>
    </row>
    <row r="89" ht="24" customHeight="1">
      <c r="A89" s="20" t="n"/>
      <c r="B89" s="21" t="n"/>
      <c r="C89" s="21" t="n"/>
      <c r="D89" s="22" t="n"/>
      <c r="E89" s="22" t="n"/>
      <c r="F89" s="23" t="n"/>
      <c r="G89" s="21" t="n"/>
      <c r="H89" s="22" t="n"/>
      <c r="I89" s="20" t="n"/>
      <c r="J89" s="17">
        <f>IF($A89="","",IFERROR(IF($D89="Income",$F89,IF($D89="Expense",-$F89,"")),""))</f>
        <v/>
      </c>
      <c r="K89" s="24">
        <f>IF($A89="","",IF(OR($B89="",$D89="",$E89="",$F89="",$G89="",$H89="",$I89=""),"Complete required fields",IFERROR(IF(VLOOKUP($E89,Assumptions!$G$14:$H$27,2,FALSE)&lt;&gt;$D89,"Check type/account",IF($F89&gt;=Assumptions!$B$7,"Review large amount",IF(AND($H89&lt;&gt;"Paid",$H89&lt;&gt;"Void",$I89&lt;Assumptions!$B$4),"Review overdue",IF(AND($H89&lt;&gt;"Paid",$H89&lt;&gt;"Void",$I89&gt;=Assumptions!$B$4,$I89&lt;=Assumptions!$B$4+Assumptions!$B$6),"Due soon","")))),"Check account")))</f>
        <v/>
      </c>
      <c r="L89" s="21" t="n"/>
    </row>
    <row r="90" ht="24" customHeight="1">
      <c r="A90" s="20" t="n"/>
      <c r="B90" s="21" t="n"/>
      <c r="C90" s="21" t="n"/>
      <c r="D90" s="22" t="n"/>
      <c r="E90" s="22" t="n"/>
      <c r="F90" s="23" t="n"/>
      <c r="G90" s="21" t="n"/>
      <c r="H90" s="22" t="n"/>
      <c r="I90" s="20" t="n"/>
      <c r="J90" s="12">
        <f>IF($A90="","",IFERROR(IF($D90="Income",$F90,IF($D90="Expense",-$F90,"")),""))</f>
        <v/>
      </c>
      <c r="K90" s="25">
        <f>IF($A90="","",IF(OR($B90="",$D90="",$E90="",$F90="",$G90="",$H90="",$I90=""),"Complete required fields",IFERROR(IF(VLOOKUP($E90,Assumptions!$G$14:$H$27,2,FALSE)&lt;&gt;$D90,"Check type/account",IF($F90&gt;=Assumptions!$B$7,"Review large amount",IF(AND($H90&lt;&gt;"Paid",$H90&lt;&gt;"Void",$I90&lt;Assumptions!$B$4),"Review overdue",IF(AND($H90&lt;&gt;"Paid",$H90&lt;&gt;"Void",$I90&gt;=Assumptions!$B$4,$I90&lt;=Assumptions!$B$4+Assumptions!$B$6),"Due soon","")))),"Check account")))</f>
        <v/>
      </c>
      <c r="L90" s="21" t="n"/>
    </row>
    <row r="91" ht="24" customHeight="1">
      <c r="A91" s="20" t="n"/>
      <c r="B91" s="21" t="n"/>
      <c r="C91" s="21" t="n"/>
      <c r="D91" s="22" t="n"/>
      <c r="E91" s="22" t="n"/>
      <c r="F91" s="23" t="n"/>
      <c r="G91" s="21" t="n"/>
      <c r="H91" s="22" t="n"/>
      <c r="I91" s="20" t="n"/>
      <c r="J91" s="17">
        <f>IF($A91="","",IFERROR(IF($D91="Income",$F91,IF($D91="Expense",-$F91,"")),""))</f>
        <v/>
      </c>
      <c r="K91" s="24">
        <f>IF($A91="","",IF(OR($B91="",$D91="",$E91="",$F91="",$G91="",$H91="",$I91=""),"Complete required fields",IFERROR(IF(VLOOKUP($E91,Assumptions!$G$14:$H$27,2,FALSE)&lt;&gt;$D91,"Check type/account",IF($F91&gt;=Assumptions!$B$7,"Review large amount",IF(AND($H91&lt;&gt;"Paid",$H91&lt;&gt;"Void",$I91&lt;Assumptions!$B$4),"Review overdue",IF(AND($H91&lt;&gt;"Paid",$H91&lt;&gt;"Void",$I91&gt;=Assumptions!$B$4,$I91&lt;=Assumptions!$B$4+Assumptions!$B$6),"Due soon","")))),"Check account")))</f>
        <v/>
      </c>
      <c r="L91" s="21" t="n"/>
    </row>
    <row r="92" ht="24" customHeight="1">
      <c r="A92" s="20" t="n"/>
      <c r="B92" s="21" t="n"/>
      <c r="C92" s="21" t="n"/>
      <c r="D92" s="22" t="n"/>
      <c r="E92" s="22" t="n"/>
      <c r="F92" s="23" t="n"/>
      <c r="G92" s="21" t="n"/>
      <c r="H92" s="22" t="n"/>
      <c r="I92" s="20" t="n"/>
      <c r="J92" s="12">
        <f>IF($A92="","",IFERROR(IF($D92="Income",$F92,IF($D92="Expense",-$F92,"")),""))</f>
        <v/>
      </c>
      <c r="K92" s="25">
        <f>IF($A92="","",IF(OR($B92="",$D92="",$E92="",$F92="",$G92="",$H92="",$I92=""),"Complete required fields",IFERROR(IF(VLOOKUP($E92,Assumptions!$G$14:$H$27,2,FALSE)&lt;&gt;$D92,"Check type/account",IF($F92&gt;=Assumptions!$B$7,"Review large amount",IF(AND($H92&lt;&gt;"Paid",$H92&lt;&gt;"Void",$I92&lt;Assumptions!$B$4),"Review overdue",IF(AND($H92&lt;&gt;"Paid",$H92&lt;&gt;"Void",$I92&gt;=Assumptions!$B$4,$I92&lt;=Assumptions!$B$4+Assumptions!$B$6),"Due soon","")))),"Check account")))</f>
        <v/>
      </c>
      <c r="L92" s="21" t="n"/>
    </row>
    <row r="93" ht="24" customHeight="1">
      <c r="A93" s="20" t="n"/>
      <c r="B93" s="21" t="n"/>
      <c r="C93" s="21" t="n"/>
      <c r="D93" s="22" t="n"/>
      <c r="E93" s="22" t="n"/>
      <c r="F93" s="23" t="n"/>
      <c r="G93" s="21" t="n"/>
      <c r="H93" s="22" t="n"/>
      <c r="I93" s="20" t="n"/>
      <c r="J93" s="17">
        <f>IF($A93="","",IFERROR(IF($D93="Income",$F93,IF($D93="Expense",-$F93,"")),""))</f>
        <v/>
      </c>
      <c r="K93" s="24">
        <f>IF($A93="","",IF(OR($B93="",$D93="",$E93="",$F93="",$G93="",$H93="",$I93=""),"Complete required fields",IFERROR(IF(VLOOKUP($E93,Assumptions!$G$14:$H$27,2,FALSE)&lt;&gt;$D93,"Check type/account",IF($F93&gt;=Assumptions!$B$7,"Review large amount",IF(AND($H93&lt;&gt;"Paid",$H93&lt;&gt;"Void",$I93&lt;Assumptions!$B$4),"Review overdue",IF(AND($H93&lt;&gt;"Paid",$H93&lt;&gt;"Void",$I93&gt;=Assumptions!$B$4,$I93&lt;=Assumptions!$B$4+Assumptions!$B$6),"Due soon","")))),"Check account")))</f>
        <v/>
      </c>
      <c r="L93" s="21" t="n"/>
    </row>
    <row r="94" ht="24" customHeight="1">
      <c r="A94" s="20" t="n"/>
      <c r="B94" s="21" t="n"/>
      <c r="C94" s="21" t="n"/>
      <c r="D94" s="22" t="n"/>
      <c r="E94" s="22" t="n"/>
      <c r="F94" s="23" t="n"/>
      <c r="G94" s="21" t="n"/>
      <c r="H94" s="22" t="n"/>
      <c r="I94" s="20" t="n"/>
      <c r="J94" s="12">
        <f>IF($A94="","",IFERROR(IF($D94="Income",$F94,IF($D94="Expense",-$F94,"")),""))</f>
        <v/>
      </c>
      <c r="K94" s="25">
        <f>IF($A94="","",IF(OR($B94="",$D94="",$E94="",$F94="",$G94="",$H94="",$I94=""),"Complete required fields",IFERROR(IF(VLOOKUP($E94,Assumptions!$G$14:$H$27,2,FALSE)&lt;&gt;$D94,"Check type/account",IF($F94&gt;=Assumptions!$B$7,"Review large amount",IF(AND($H94&lt;&gt;"Paid",$H94&lt;&gt;"Void",$I94&lt;Assumptions!$B$4),"Review overdue",IF(AND($H94&lt;&gt;"Paid",$H94&lt;&gt;"Void",$I94&gt;=Assumptions!$B$4,$I94&lt;=Assumptions!$B$4+Assumptions!$B$6),"Due soon","")))),"Check account")))</f>
        <v/>
      </c>
      <c r="L94" s="21" t="n"/>
    </row>
    <row r="95" ht="24" customHeight="1">
      <c r="A95" s="20" t="n"/>
      <c r="B95" s="21" t="n"/>
      <c r="C95" s="21" t="n"/>
      <c r="D95" s="22" t="n"/>
      <c r="E95" s="22" t="n"/>
      <c r="F95" s="23" t="n"/>
      <c r="G95" s="21" t="n"/>
      <c r="H95" s="22" t="n"/>
      <c r="I95" s="20" t="n"/>
      <c r="J95" s="17">
        <f>IF($A95="","",IFERROR(IF($D95="Income",$F95,IF($D95="Expense",-$F95,"")),""))</f>
        <v/>
      </c>
      <c r="K95" s="24">
        <f>IF($A95="","",IF(OR($B95="",$D95="",$E95="",$F95="",$G95="",$H95="",$I95=""),"Complete required fields",IFERROR(IF(VLOOKUP($E95,Assumptions!$G$14:$H$27,2,FALSE)&lt;&gt;$D95,"Check type/account",IF($F95&gt;=Assumptions!$B$7,"Review large amount",IF(AND($H95&lt;&gt;"Paid",$H95&lt;&gt;"Void",$I95&lt;Assumptions!$B$4),"Review overdue",IF(AND($H95&lt;&gt;"Paid",$H95&lt;&gt;"Void",$I95&gt;=Assumptions!$B$4,$I95&lt;=Assumptions!$B$4+Assumptions!$B$6),"Due soon","")))),"Check account")))</f>
        <v/>
      </c>
      <c r="L95" s="21" t="n"/>
    </row>
    <row r="96" ht="24" customHeight="1">
      <c r="A96" s="20" t="n"/>
      <c r="B96" s="21" t="n"/>
      <c r="C96" s="21" t="n"/>
      <c r="D96" s="22" t="n"/>
      <c r="E96" s="22" t="n"/>
      <c r="F96" s="23" t="n"/>
      <c r="G96" s="21" t="n"/>
      <c r="H96" s="22" t="n"/>
      <c r="I96" s="20" t="n"/>
      <c r="J96" s="12">
        <f>IF($A96="","",IFERROR(IF($D96="Income",$F96,IF($D96="Expense",-$F96,"")),""))</f>
        <v/>
      </c>
      <c r="K96" s="25">
        <f>IF($A96="","",IF(OR($B96="",$D96="",$E96="",$F96="",$G96="",$H96="",$I96=""),"Complete required fields",IFERROR(IF(VLOOKUP($E96,Assumptions!$G$14:$H$27,2,FALSE)&lt;&gt;$D96,"Check type/account",IF($F96&gt;=Assumptions!$B$7,"Review large amount",IF(AND($H96&lt;&gt;"Paid",$H96&lt;&gt;"Void",$I96&lt;Assumptions!$B$4),"Review overdue",IF(AND($H96&lt;&gt;"Paid",$H96&lt;&gt;"Void",$I96&gt;=Assumptions!$B$4,$I96&lt;=Assumptions!$B$4+Assumptions!$B$6),"Due soon","")))),"Check account")))</f>
        <v/>
      </c>
      <c r="L96" s="21" t="n"/>
    </row>
    <row r="97" ht="24" customHeight="1">
      <c r="A97" s="20" t="n"/>
      <c r="B97" s="21" t="n"/>
      <c r="C97" s="21" t="n"/>
      <c r="D97" s="22" t="n"/>
      <c r="E97" s="22" t="n"/>
      <c r="F97" s="23" t="n"/>
      <c r="G97" s="21" t="n"/>
      <c r="H97" s="22" t="n"/>
      <c r="I97" s="20" t="n"/>
      <c r="J97" s="17">
        <f>IF($A97="","",IFERROR(IF($D97="Income",$F97,IF($D97="Expense",-$F97,"")),""))</f>
        <v/>
      </c>
      <c r="K97" s="24">
        <f>IF($A97="","",IF(OR($B97="",$D97="",$E97="",$F97="",$G97="",$H97="",$I97=""),"Complete required fields",IFERROR(IF(VLOOKUP($E97,Assumptions!$G$14:$H$27,2,FALSE)&lt;&gt;$D97,"Check type/account",IF($F97&gt;=Assumptions!$B$7,"Review large amount",IF(AND($H97&lt;&gt;"Paid",$H97&lt;&gt;"Void",$I97&lt;Assumptions!$B$4),"Review overdue",IF(AND($H97&lt;&gt;"Paid",$H97&lt;&gt;"Void",$I97&gt;=Assumptions!$B$4,$I97&lt;=Assumptions!$B$4+Assumptions!$B$6),"Due soon","")))),"Check account")))</f>
        <v/>
      </c>
      <c r="L97" s="21" t="n"/>
    </row>
    <row r="98" ht="24" customHeight="1">
      <c r="A98" s="20" t="n"/>
      <c r="B98" s="21" t="n"/>
      <c r="C98" s="21" t="n"/>
      <c r="D98" s="22" t="n"/>
      <c r="E98" s="22" t="n"/>
      <c r="F98" s="23" t="n"/>
      <c r="G98" s="21" t="n"/>
      <c r="H98" s="22" t="n"/>
      <c r="I98" s="20" t="n"/>
      <c r="J98" s="12">
        <f>IF($A98="","",IFERROR(IF($D98="Income",$F98,IF($D98="Expense",-$F98,"")),""))</f>
        <v/>
      </c>
      <c r="K98" s="25">
        <f>IF($A98="","",IF(OR($B98="",$D98="",$E98="",$F98="",$G98="",$H98="",$I98=""),"Complete required fields",IFERROR(IF(VLOOKUP($E98,Assumptions!$G$14:$H$27,2,FALSE)&lt;&gt;$D98,"Check type/account",IF($F98&gt;=Assumptions!$B$7,"Review large amount",IF(AND($H98&lt;&gt;"Paid",$H98&lt;&gt;"Void",$I98&lt;Assumptions!$B$4),"Review overdue",IF(AND($H98&lt;&gt;"Paid",$H98&lt;&gt;"Void",$I98&gt;=Assumptions!$B$4,$I98&lt;=Assumptions!$B$4+Assumptions!$B$6),"Due soon","")))),"Check account")))</f>
        <v/>
      </c>
      <c r="L98" s="21" t="n"/>
    </row>
    <row r="99" ht="24" customHeight="1">
      <c r="A99" s="20" t="n"/>
      <c r="B99" s="21" t="n"/>
      <c r="C99" s="21" t="n"/>
      <c r="D99" s="22" t="n"/>
      <c r="E99" s="22" t="n"/>
      <c r="F99" s="23" t="n"/>
      <c r="G99" s="21" t="n"/>
      <c r="H99" s="22" t="n"/>
      <c r="I99" s="20" t="n"/>
      <c r="J99" s="17">
        <f>IF($A99="","",IFERROR(IF($D99="Income",$F99,IF($D99="Expense",-$F99,"")),""))</f>
        <v/>
      </c>
      <c r="K99" s="24">
        <f>IF($A99="","",IF(OR($B99="",$D99="",$E99="",$F99="",$G99="",$H99="",$I99=""),"Complete required fields",IFERROR(IF(VLOOKUP($E99,Assumptions!$G$14:$H$27,2,FALSE)&lt;&gt;$D99,"Check type/account",IF($F99&gt;=Assumptions!$B$7,"Review large amount",IF(AND($H99&lt;&gt;"Paid",$H99&lt;&gt;"Void",$I99&lt;Assumptions!$B$4),"Review overdue",IF(AND($H99&lt;&gt;"Paid",$H99&lt;&gt;"Void",$I99&gt;=Assumptions!$B$4,$I99&lt;=Assumptions!$B$4+Assumptions!$B$6),"Due soon","")))),"Check account")))</f>
        <v/>
      </c>
      <c r="L99" s="21" t="n"/>
    </row>
    <row r="100" ht="24" customHeight="1">
      <c r="A100" s="20" t="n"/>
      <c r="B100" s="21" t="n"/>
      <c r="C100" s="21" t="n"/>
      <c r="D100" s="22" t="n"/>
      <c r="E100" s="22" t="n"/>
      <c r="F100" s="23" t="n"/>
      <c r="G100" s="21" t="n"/>
      <c r="H100" s="22" t="n"/>
      <c r="I100" s="20" t="n"/>
      <c r="J100" s="12">
        <f>IF($A100="","",IFERROR(IF($D100="Income",$F100,IF($D100="Expense",-$F100,"")),""))</f>
        <v/>
      </c>
      <c r="K100" s="25">
        <f>IF($A100="","",IF(OR($B100="",$D100="",$E100="",$F100="",$G100="",$H100="",$I100=""),"Complete required fields",IFERROR(IF(VLOOKUP($E100,Assumptions!$G$14:$H$27,2,FALSE)&lt;&gt;$D100,"Check type/account",IF($F100&gt;=Assumptions!$B$7,"Review large amount",IF(AND($H100&lt;&gt;"Paid",$H100&lt;&gt;"Void",$I100&lt;Assumptions!$B$4),"Review overdue",IF(AND($H100&lt;&gt;"Paid",$H100&lt;&gt;"Void",$I100&gt;=Assumptions!$B$4,$I100&lt;=Assumptions!$B$4+Assumptions!$B$6),"Due soon","")))),"Check account")))</f>
        <v/>
      </c>
      <c r="L100" s="21" t="n"/>
    </row>
    <row r="101" ht="24" customHeight="1">
      <c r="A101" s="20" t="n"/>
      <c r="B101" s="21" t="n"/>
      <c r="C101" s="21" t="n"/>
      <c r="D101" s="22" t="n"/>
      <c r="E101" s="22" t="n"/>
      <c r="F101" s="23" t="n"/>
      <c r="G101" s="21" t="n"/>
      <c r="H101" s="22" t="n"/>
      <c r="I101" s="20" t="n"/>
      <c r="J101" s="17">
        <f>IF($A101="","",IFERROR(IF($D101="Income",$F101,IF($D101="Expense",-$F101,"")),""))</f>
        <v/>
      </c>
      <c r="K101" s="24">
        <f>IF($A101="","",IF(OR($B101="",$D101="",$E101="",$F101="",$G101="",$H101="",$I101=""),"Complete required fields",IFERROR(IF(VLOOKUP($E101,Assumptions!$G$14:$H$27,2,FALSE)&lt;&gt;$D101,"Check type/account",IF($F101&gt;=Assumptions!$B$7,"Review large amount",IF(AND($H101&lt;&gt;"Paid",$H101&lt;&gt;"Void",$I101&lt;Assumptions!$B$4),"Review overdue",IF(AND($H101&lt;&gt;"Paid",$H101&lt;&gt;"Void",$I101&gt;=Assumptions!$B$4,$I101&lt;=Assumptions!$B$4+Assumptions!$B$6),"Due soon","")))),"Check account")))</f>
        <v/>
      </c>
      <c r="L101" s="21" t="n"/>
    </row>
    <row r="102" ht="24" customHeight="1">
      <c r="A102" s="20" t="n"/>
      <c r="B102" s="21" t="n"/>
      <c r="C102" s="21" t="n"/>
      <c r="D102" s="22" t="n"/>
      <c r="E102" s="22" t="n"/>
      <c r="F102" s="23" t="n"/>
      <c r="G102" s="21" t="n"/>
      <c r="H102" s="22" t="n"/>
      <c r="I102" s="20" t="n"/>
      <c r="J102" s="12">
        <f>IF($A102="","",IFERROR(IF($D102="Income",$F102,IF($D102="Expense",-$F102,"")),""))</f>
        <v/>
      </c>
      <c r="K102" s="25">
        <f>IF($A102="","",IF(OR($B102="",$D102="",$E102="",$F102="",$G102="",$H102="",$I102=""),"Complete required fields",IFERROR(IF(VLOOKUP($E102,Assumptions!$G$14:$H$27,2,FALSE)&lt;&gt;$D102,"Check type/account",IF($F102&gt;=Assumptions!$B$7,"Review large amount",IF(AND($H102&lt;&gt;"Paid",$H102&lt;&gt;"Void",$I102&lt;Assumptions!$B$4),"Review overdue",IF(AND($H102&lt;&gt;"Paid",$H102&lt;&gt;"Void",$I102&gt;=Assumptions!$B$4,$I102&lt;=Assumptions!$B$4+Assumptions!$B$6),"Due soon","")))),"Check account")))</f>
        <v/>
      </c>
      <c r="L102" s="21" t="n"/>
    </row>
    <row r="103" ht="24" customHeight="1">
      <c r="A103" s="20" t="n"/>
      <c r="B103" s="21" t="n"/>
      <c r="C103" s="21" t="n"/>
      <c r="D103" s="22" t="n"/>
      <c r="E103" s="22" t="n"/>
      <c r="F103" s="23" t="n"/>
      <c r="G103" s="21" t="n"/>
      <c r="H103" s="22" t="n"/>
      <c r="I103" s="20" t="n"/>
      <c r="J103" s="17">
        <f>IF($A103="","",IFERROR(IF($D103="Income",$F103,IF($D103="Expense",-$F103,"")),""))</f>
        <v/>
      </c>
      <c r="K103" s="24">
        <f>IF($A103="","",IF(OR($B103="",$D103="",$E103="",$F103="",$G103="",$H103="",$I103=""),"Complete required fields",IFERROR(IF(VLOOKUP($E103,Assumptions!$G$14:$H$27,2,FALSE)&lt;&gt;$D103,"Check type/account",IF($F103&gt;=Assumptions!$B$7,"Review large amount",IF(AND($H103&lt;&gt;"Paid",$H103&lt;&gt;"Void",$I103&lt;Assumptions!$B$4),"Review overdue",IF(AND($H103&lt;&gt;"Paid",$H103&lt;&gt;"Void",$I103&gt;=Assumptions!$B$4,$I103&lt;=Assumptions!$B$4+Assumptions!$B$6),"Due soon","")))),"Check account")))</f>
        <v/>
      </c>
      <c r="L103" s="21" t="n"/>
    </row>
    <row r="104" ht="24" customHeight="1">
      <c r="A104" s="20" t="n"/>
      <c r="B104" s="21" t="n"/>
      <c r="C104" s="21" t="n"/>
      <c r="D104" s="22" t="n"/>
      <c r="E104" s="22" t="n"/>
      <c r="F104" s="23" t="n"/>
      <c r="G104" s="21" t="n"/>
      <c r="H104" s="22" t="n"/>
      <c r="I104" s="20" t="n"/>
      <c r="J104" s="12">
        <f>IF($A104="","",IFERROR(IF($D104="Income",$F104,IF($D104="Expense",-$F104,"")),""))</f>
        <v/>
      </c>
      <c r="K104" s="25">
        <f>IF($A104="","",IF(OR($B104="",$D104="",$E104="",$F104="",$G104="",$H104="",$I104=""),"Complete required fields",IFERROR(IF(VLOOKUP($E104,Assumptions!$G$14:$H$27,2,FALSE)&lt;&gt;$D104,"Check type/account",IF($F104&gt;=Assumptions!$B$7,"Review large amount",IF(AND($H104&lt;&gt;"Paid",$H104&lt;&gt;"Void",$I104&lt;Assumptions!$B$4),"Review overdue",IF(AND($H104&lt;&gt;"Paid",$H104&lt;&gt;"Void",$I104&gt;=Assumptions!$B$4,$I104&lt;=Assumptions!$B$4+Assumptions!$B$6),"Due soon","")))),"Check account")))</f>
        <v/>
      </c>
      <c r="L104" s="21" t="n"/>
    </row>
    <row r="105" ht="24" customHeight="1">
      <c r="A105" s="20" t="n"/>
      <c r="B105" s="21" t="n"/>
      <c r="C105" s="21" t="n"/>
      <c r="D105" s="22" t="n"/>
      <c r="E105" s="22" t="n"/>
      <c r="F105" s="23" t="n"/>
      <c r="G105" s="21" t="n"/>
      <c r="H105" s="22" t="n"/>
      <c r="I105" s="20" t="n"/>
      <c r="J105" s="17">
        <f>IF($A105="","",IFERROR(IF($D105="Income",$F105,IF($D105="Expense",-$F105,"")),""))</f>
        <v/>
      </c>
      <c r="K105" s="24">
        <f>IF($A105="","",IF(OR($B105="",$D105="",$E105="",$F105="",$G105="",$H105="",$I105=""),"Complete required fields",IFERROR(IF(VLOOKUP($E105,Assumptions!$G$14:$H$27,2,FALSE)&lt;&gt;$D105,"Check type/account",IF($F105&gt;=Assumptions!$B$7,"Review large amount",IF(AND($H105&lt;&gt;"Paid",$H105&lt;&gt;"Void",$I105&lt;Assumptions!$B$4),"Review overdue",IF(AND($H105&lt;&gt;"Paid",$H105&lt;&gt;"Void",$I105&gt;=Assumptions!$B$4,$I105&lt;=Assumptions!$B$4+Assumptions!$B$6),"Due soon","")))),"Check account")))</f>
        <v/>
      </c>
      <c r="L105" s="21" t="n"/>
    </row>
    <row r="106" ht="24" customHeight="1">
      <c r="A106" s="20" t="n"/>
      <c r="B106" s="21" t="n"/>
      <c r="C106" s="21" t="n"/>
      <c r="D106" s="22" t="n"/>
      <c r="E106" s="22" t="n"/>
      <c r="F106" s="23" t="n"/>
      <c r="G106" s="21" t="n"/>
      <c r="H106" s="22" t="n"/>
      <c r="I106" s="20" t="n"/>
      <c r="J106" s="12">
        <f>IF($A106="","",IFERROR(IF($D106="Income",$F106,IF($D106="Expense",-$F106,"")),""))</f>
        <v/>
      </c>
      <c r="K106" s="25">
        <f>IF($A106="","",IF(OR($B106="",$D106="",$E106="",$F106="",$G106="",$H106="",$I106=""),"Complete required fields",IFERROR(IF(VLOOKUP($E106,Assumptions!$G$14:$H$27,2,FALSE)&lt;&gt;$D106,"Check type/account",IF($F106&gt;=Assumptions!$B$7,"Review large amount",IF(AND($H106&lt;&gt;"Paid",$H106&lt;&gt;"Void",$I106&lt;Assumptions!$B$4),"Review overdue",IF(AND($H106&lt;&gt;"Paid",$H106&lt;&gt;"Void",$I106&gt;=Assumptions!$B$4,$I106&lt;=Assumptions!$B$4+Assumptions!$B$6),"Due soon","")))),"Check account")))</f>
        <v/>
      </c>
      <c r="L106" s="21" t="n"/>
    </row>
    <row r="107" ht="24" customHeight="1">
      <c r="A107" s="20" t="n"/>
      <c r="B107" s="21" t="n"/>
      <c r="C107" s="21" t="n"/>
      <c r="D107" s="22" t="n"/>
      <c r="E107" s="22" t="n"/>
      <c r="F107" s="23" t="n"/>
      <c r="G107" s="21" t="n"/>
      <c r="H107" s="22" t="n"/>
      <c r="I107" s="20" t="n"/>
      <c r="J107" s="17">
        <f>IF($A107="","",IFERROR(IF($D107="Income",$F107,IF($D107="Expense",-$F107,"")),""))</f>
        <v/>
      </c>
      <c r="K107" s="24">
        <f>IF($A107="","",IF(OR($B107="",$D107="",$E107="",$F107="",$G107="",$H107="",$I107=""),"Complete required fields",IFERROR(IF(VLOOKUP($E107,Assumptions!$G$14:$H$27,2,FALSE)&lt;&gt;$D107,"Check type/account",IF($F107&gt;=Assumptions!$B$7,"Review large amount",IF(AND($H107&lt;&gt;"Paid",$H107&lt;&gt;"Void",$I107&lt;Assumptions!$B$4),"Review overdue",IF(AND($H107&lt;&gt;"Paid",$H107&lt;&gt;"Void",$I107&gt;=Assumptions!$B$4,$I107&lt;=Assumptions!$B$4+Assumptions!$B$6),"Due soon","")))),"Check account")))</f>
        <v/>
      </c>
      <c r="L107" s="21" t="n"/>
    </row>
    <row r="108" ht="24" customHeight="1">
      <c r="A108" s="20" t="n"/>
      <c r="B108" s="21" t="n"/>
      <c r="C108" s="21" t="n"/>
      <c r="D108" s="22" t="n"/>
      <c r="E108" s="22" t="n"/>
      <c r="F108" s="23" t="n"/>
      <c r="G108" s="21" t="n"/>
      <c r="H108" s="22" t="n"/>
      <c r="I108" s="20" t="n"/>
      <c r="J108" s="12">
        <f>IF($A108="","",IFERROR(IF($D108="Income",$F108,IF($D108="Expense",-$F108,"")),""))</f>
        <v/>
      </c>
      <c r="K108" s="25">
        <f>IF($A108="","",IF(OR($B108="",$D108="",$E108="",$F108="",$G108="",$H108="",$I108=""),"Complete required fields",IFERROR(IF(VLOOKUP($E108,Assumptions!$G$14:$H$27,2,FALSE)&lt;&gt;$D108,"Check type/account",IF($F108&gt;=Assumptions!$B$7,"Review large amount",IF(AND($H108&lt;&gt;"Paid",$H108&lt;&gt;"Void",$I108&lt;Assumptions!$B$4),"Review overdue",IF(AND($H108&lt;&gt;"Paid",$H108&lt;&gt;"Void",$I108&gt;=Assumptions!$B$4,$I108&lt;=Assumptions!$B$4+Assumptions!$B$6),"Due soon","")))),"Check account")))</f>
        <v/>
      </c>
      <c r="L108" s="21" t="n"/>
    </row>
    <row r="109" ht="24" customHeight="1">
      <c r="A109" s="20" t="n"/>
      <c r="B109" s="21" t="n"/>
      <c r="C109" s="21" t="n"/>
      <c r="D109" s="22" t="n"/>
      <c r="E109" s="22" t="n"/>
      <c r="F109" s="23" t="n"/>
      <c r="G109" s="21" t="n"/>
      <c r="H109" s="22" t="n"/>
      <c r="I109" s="20" t="n"/>
      <c r="J109" s="17">
        <f>IF($A109="","",IFERROR(IF($D109="Income",$F109,IF($D109="Expense",-$F109,"")),""))</f>
        <v/>
      </c>
      <c r="K109" s="24">
        <f>IF($A109="","",IF(OR($B109="",$D109="",$E109="",$F109="",$G109="",$H109="",$I109=""),"Complete required fields",IFERROR(IF(VLOOKUP($E109,Assumptions!$G$14:$H$27,2,FALSE)&lt;&gt;$D109,"Check type/account",IF($F109&gt;=Assumptions!$B$7,"Review large amount",IF(AND($H109&lt;&gt;"Paid",$H109&lt;&gt;"Void",$I109&lt;Assumptions!$B$4),"Review overdue",IF(AND($H109&lt;&gt;"Paid",$H109&lt;&gt;"Void",$I109&gt;=Assumptions!$B$4,$I109&lt;=Assumptions!$B$4+Assumptions!$B$6),"Due soon","")))),"Check account")))</f>
        <v/>
      </c>
      <c r="L109" s="21" t="n"/>
    </row>
    <row r="110" ht="24" customHeight="1">
      <c r="A110" s="20" t="n"/>
      <c r="B110" s="21" t="n"/>
      <c r="C110" s="21" t="n"/>
      <c r="D110" s="22" t="n"/>
      <c r="E110" s="22" t="n"/>
      <c r="F110" s="23" t="n"/>
      <c r="G110" s="21" t="n"/>
      <c r="H110" s="22" t="n"/>
      <c r="I110" s="20" t="n"/>
      <c r="J110" s="12">
        <f>IF($A110="","",IFERROR(IF($D110="Income",$F110,IF($D110="Expense",-$F110,"")),""))</f>
        <v/>
      </c>
      <c r="K110" s="25">
        <f>IF($A110="","",IF(OR($B110="",$D110="",$E110="",$F110="",$G110="",$H110="",$I110=""),"Complete required fields",IFERROR(IF(VLOOKUP($E110,Assumptions!$G$14:$H$27,2,FALSE)&lt;&gt;$D110,"Check type/account",IF($F110&gt;=Assumptions!$B$7,"Review large amount",IF(AND($H110&lt;&gt;"Paid",$H110&lt;&gt;"Void",$I110&lt;Assumptions!$B$4),"Review overdue",IF(AND($H110&lt;&gt;"Paid",$H110&lt;&gt;"Void",$I110&gt;=Assumptions!$B$4,$I110&lt;=Assumptions!$B$4+Assumptions!$B$6),"Due soon","")))),"Check account")))</f>
        <v/>
      </c>
      <c r="L110" s="21" t="n"/>
    </row>
    <row r="111" ht="24" customHeight="1">
      <c r="A111" s="20" t="n"/>
      <c r="B111" s="21" t="n"/>
      <c r="C111" s="21" t="n"/>
      <c r="D111" s="22" t="n"/>
      <c r="E111" s="22" t="n"/>
      <c r="F111" s="23" t="n"/>
      <c r="G111" s="21" t="n"/>
      <c r="H111" s="22" t="n"/>
      <c r="I111" s="20" t="n"/>
      <c r="J111" s="17">
        <f>IF($A111="","",IFERROR(IF($D111="Income",$F111,IF($D111="Expense",-$F111,"")),""))</f>
        <v/>
      </c>
      <c r="K111" s="24">
        <f>IF($A111="","",IF(OR($B111="",$D111="",$E111="",$F111="",$G111="",$H111="",$I111=""),"Complete required fields",IFERROR(IF(VLOOKUP($E111,Assumptions!$G$14:$H$27,2,FALSE)&lt;&gt;$D111,"Check type/account",IF($F111&gt;=Assumptions!$B$7,"Review large amount",IF(AND($H111&lt;&gt;"Paid",$H111&lt;&gt;"Void",$I111&lt;Assumptions!$B$4),"Review overdue",IF(AND($H111&lt;&gt;"Paid",$H111&lt;&gt;"Void",$I111&gt;=Assumptions!$B$4,$I111&lt;=Assumptions!$B$4+Assumptions!$B$6),"Due soon","")))),"Check account")))</f>
        <v/>
      </c>
      <c r="L111" s="21" t="n"/>
    </row>
    <row r="112" ht="24" customHeight="1">
      <c r="A112" s="20" t="n"/>
      <c r="B112" s="21" t="n"/>
      <c r="C112" s="21" t="n"/>
      <c r="D112" s="22" t="n"/>
      <c r="E112" s="22" t="n"/>
      <c r="F112" s="23" t="n"/>
      <c r="G112" s="21" t="n"/>
      <c r="H112" s="22" t="n"/>
      <c r="I112" s="20" t="n"/>
      <c r="J112" s="12">
        <f>IF($A112="","",IFERROR(IF($D112="Income",$F112,IF($D112="Expense",-$F112,"")),""))</f>
        <v/>
      </c>
      <c r="K112" s="25">
        <f>IF($A112="","",IF(OR($B112="",$D112="",$E112="",$F112="",$G112="",$H112="",$I112=""),"Complete required fields",IFERROR(IF(VLOOKUP($E112,Assumptions!$G$14:$H$27,2,FALSE)&lt;&gt;$D112,"Check type/account",IF($F112&gt;=Assumptions!$B$7,"Review large amount",IF(AND($H112&lt;&gt;"Paid",$H112&lt;&gt;"Void",$I112&lt;Assumptions!$B$4),"Review overdue",IF(AND($H112&lt;&gt;"Paid",$H112&lt;&gt;"Void",$I112&gt;=Assumptions!$B$4,$I112&lt;=Assumptions!$B$4+Assumptions!$B$6),"Due soon","")))),"Check account")))</f>
        <v/>
      </c>
      <c r="L112" s="21" t="n"/>
    </row>
    <row r="113" ht="24" customHeight="1">
      <c r="A113" s="20" t="n"/>
      <c r="B113" s="21" t="n"/>
      <c r="C113" s="21" t="n"/>
      <c r="D113" s="22" t="n"/>
      <c r="E113" s="22" t="n"/>
      <c r="F113" s="23" t="n"/>
      <c r="G113" s="21" t="n"/>
      <c r="H113" s="22" t="n"/>
      <c r="I113" s="20" t="n"/>
      <c r="J113" s="17">
        <f>IF($A113="","",IFERROR(IF($D113="Income",$F113,IF($D113="Expense",-$F113,"")),""))</f>
        <v/>
      </c>
      <c r="K113" s="24">
        <f>IF($A113="","",IF(OR($B113="",$D113="",$E113="",$F113="",$G113="",$H113="",$I113=""),"Complete required fields",IFERROR(IF(VLOOKUP($E113,Assumptions!$G$14:$H$27,2,FALSE)&lt;&gt;$D113,"Check type/account",IF($F113&gt;=Assumptions!$B$7,"Review large amount",IF(AND($H113&lt;&gt;"Paid",$H113&lt;&gt;"Void",$I113&lt;Assumptions!$B$4),"Review overdue",IF(AND($H113&lt;&gt;"Paid",$H113&lt;&gt;"Void",$I113&gt;=Assumptions!$B$4,$I113&lt;=Assumptions!$B$4+Assumptions!$B$6),"Due soon","")))),"Check account")))</f>
        <v/>
      </c>
      <c r="L113" s="21" t="n"/>
    </row>
    <row r="114" ht="24" customHeight="1">
      <c r="A114" s="20" t="n"/>
      <c r="B114" s="21" t="n"/>
      <c r="C114" s="21" t="n"/>
      <c r="D114" s="22" t="n"/>
      <c r="E114" s="22" t="n"/>
      <c r="F114" s="23" t="n"/>
      <c r="G114" s="21" t="n"/>
      <c r="H114" s="22" t="n"/>
      <c r="I114" s="20" t="n"/>
      <c r="J114" s="12">
        <f>IF($A114="","",IFERROR(IF($D114="Income",$F114,IF($D114="Expense",-$F114,"")),""))</f>
        <v/>
      </c>
      <c r="K114" s="25">
        <f>IF($A114="","",IF(OR($B114="",$D114="",$E114="",$F114="",$G114="",$H114="",$I114=""),"Complete required fields",IFERROR(IF(VLOOKUP($E114,Assumptions!$G$14:$H$27,2,FALSE)&lt;&gt;$D114,"Check type/account",IF($F114&gt;=Assumptions!$B$7,"Review large amount",IF(AND($H114&lt;&gt;"Paid",$H114&lt;&gt;"Void",$I114&lt;Assumptions!$B$4),"Review overdue",IF(AND($H114&lt;&gt;"Paid",$H114&lt;&gt;"Void",$I114&gt;=Assumptions!$B$4,$I114&lt;=Assumptions!$B$4+Assumptions!$B$6),"Due soon","")))),"Check account")))</f>
        <v/>
      </c>
      <c r="L114" s="21" t="n"/>
    </row>
    <row r="115" ht="24" customHeight="1">
      <c r="A115" s="20" t="n"/>
      <c r="B115" s="21" t="n"/>
      <c r="C115" s="21" t="n"/>
      <c r="D115" s="22" t="n"/>
      <c r="E115" s="22" t="n"/>
      <c r="F115" s="23" t="n"/>
      <c r="G115" s="21" t="n"/>
      <c r="H115" s="22" t="n"/>
      <c r="I115" s="20" t="n"/>
      <c r="J115" s="17">
        <f>IF($A115="","",IFERROR(IF($D115="Income",$F115,IF($D115="Expense",-$F115,"")),""))</f>
        <v/>
      </c>
      <c r="K115" s="24">
        <f>IF($A115="","",IF(OR($B115="",$D115="",$E115="",$F115="",$G115="",$H115="",$I115=""),"Complete required fields",IFERROR(IF(VLOOKUP($E115,Assumptions!$G$14:$H$27,2,FALSE)&lt;&gt;$D115,"Check type/account",IF($F115&gt;=Assumptions!$B$7,"Review large amount",IF(AND($H115&lt;&gt;"Paid",$H115&lt;&gt;"Void",$I115&lt;Assumptions!$B$4),"Review overdue",IF(AND($H115&lt;&gt;"Paid",$H115&lt;&gt;"Void",$I115&gt;=Assumptions!$B$4,$I115&lt;=Assumptions!$B$4+Assumptions!$B$6),"Due soon","")))),"Check account")))</f>
        <v/>
      </c>
      <c r="L115" s="21" t="n"/>
    </row>
    <row r="116" ht="24" customHeight="1">
      <c r="A116" s="20" t="n"/>
      <c r="B116" s="21" t="n"/>
      <c r="C116" s="21" t="n"/>
      <c r="D116" s="22" t="n"/>
      <c r="E116" s="22" t="n"/>
      <c r="F116" s="23" t="n"/>
      <c r="G116" s="21" t="n"/>
      <c r="H116" s="22" t="n"/>
      <c r="I116" s="20" t="n"/>
      <c r="J116" s="12">
        <f>IF($A116="","",IFERROR(IF($D116="Income",$F116,IF($D116="Expense",-$F116,"")),""))</f>
        <v/>
      </c>
      <c r="K116" s="25">
        <f>IF($A116="","",IF(OR($B116="",$D116="",$E116="",$F116="",$G116="",$H116="",$I116=""),"Complete required fields",IFERROR(IF(VLOOKUP($E116,Assumptions!$G$14:$H$27,2,FALSE)&lt;&gt;$D116,"Check type/account",IF($F116&gt;=Assumptions!$B$7,"Review large amount",IF(AND($H116&lt;&gt;"Paid",$H116&lt;&gt;"Void",$I116&lt;Assumptions!$B$4),"Review overdue",IF(AND($H116&lt;&gt;"Paid",$H116&lt;&gt;"Void",$I116&gt;=Assumptions!$B$4,$I116&lt;=Assumptions!$B$4+Assumptions!$B$6),"Due soon","")))),"Check account")))</f>
        <v/>
      </c>
      <c r="L116" s="21" t="n"/>
    </row>
    <row r="117" ht="24" customHeight="1">
      <c r="A117" s="20" t="n"/>
      <c r="B117" s="21" t="n"/>
      <c r="C117" s="21" t="n"/>
      <c r="D117" s="22" t="n"/>
      <c r="E117" s="22" t="n"/>
      <c r="F117" s="23" t="n"/>
      <c r="G117" s="21" t="n"/>
      <c r="H117" s="22" t="n"/>
      <c r="I117" s="20" t="n"/>
      <c r="J117" s="17">
        <f>IF($A117="","",IFERROR(IF($D117="Income",$F117,IF($D117="Expense",-$F117,"")),""))</f>
        <v/>
      </c>
      <c r="K117" s="24">
        <f>IF($A117="","",IF(OR($B117="",$D117="",$E117="",$F117="",$G117="",$H117="",$I117=""),"Complete required fields",IFERROR(IF(VLOOKUP($E117,Assumptions!$G$14:$H$27,2,FALSE)&lt;&gt;$D117,"Check type/account",IF($F117&gt;=Assumptions!$B$7,"Review large amount",IF(AND($H117&lt;&gt;"Paid",$H117&lt;&gt;"Void",$I117&lt;Assumptions!$B$4),"Review overdue",IF(AND($H117&lt;&gt;"Paid",$H117&lt;&gt;"Void",$I117&gt;=Assumptions!$B$4,$I117&lt;=Assumptions!$B$4+Assumptions!$B$6),"Due soon","")))),"Check account")))</f>
        <v/>
      </c>
      <c r="L117" s="21" t="n"/>
    </row>
    <row r="118" ht="24" customHeight="1">
      <c r="A118" s="20" t="n"/>
      <c r="B118" s="21" t="n"/>
      <c r="C118" s="21" t="n"/>
      <c r="D118" s="22" t="n"/>
      <c r="E118" s="22" t="n"/>
      <c r="F118" s="23" t="n"/>
      <c r="G118" s="21" t="n"/>
      <c r="H118" s="22" t="n"/>
      <c r="I118" s="20" t="n"/>
      <c r="J118" s="12">
        <f>IF($A118="","",IFERROR(IF($D118="Income",$F118,IF($D118="Expense",-$F118,"")),""))</f>
        <v/>
      </c>
      <c r="K118" s="25">
        <f>IF($A118="","",IF(OR($B118="",$D118="",$E118="",$F118="",$G118="",$H118="",$I118=""),"Complete required fields",IFERROR(IF(VLOOKUP($E118,Assumptions!$G$14:$H$27,2,FALSE)&lt;&gt;$D118,"Check type/account",IF($F118&gt;=Assumptions!$B$7,"Review large amount",IF(AND($H118&lt;&gt;"Paid",$H118&lt;&gt;"Void",$I118&lt;Assumptions!$B$4),"Review overdue",IF(AND($H118&lt;&gt;"Paid",$H118&lt;&gt;"Void",$I118&gt;=Assumptions!$B$4,$I118&lt;=Assumptions!$B$4+Assumptions!$B$6),"Due soon","")))),"Check account")))</f>
        <v/>
      </c>
      <c r="L118" s="21" t="n"/>
    </row>
    <row r="119" ht="24" customHeight="1">
      <c r="A119" s="20" t="n"/>
      <c r="B119" s="21" t="n"/>
      <c r="C119" s="21" t="n"/>
      <c r="D119" s="22" t="n"/>
      <c r="E119" s="22" t="n"/>
      <c r="F119" s="23" t="n"/>
      <c r="G119" s="21" t="n"/>
      <c r="H119" s="22" t="n"/>
      <c r="I119" s="20" t="n"/>
      <c r="J119" s="17">
        <f>IF($A119="","",IFERROR(IF($D119="Income",$F119,IF($D119="Expense",-$F119,"")),""))</f>
        <v/>
      </c>
      <c r="K119" s="24">
        <f>IF($A119="","",IF(OR($B119="",$D119="",$E119="",$F119="",$G119="",$H119="",$I119=""),"Complete required fields",IFERROR(IF(VLOOKUP($E119,Assumptions!$G$14:$H$27,2,FALSE)&lt;&gt;$D119,"Check type/account",IF($F119&gt;=Assumptions!$B$7,"Review large amount",IF(AND($H119&lt;&gt;"Paid",$H119&lt;&gt;"Void",$I119&lt;Assumptions!$B$4),"Review overdue",IF(AND($H119&lt;&gt;"Paid",$H119&lt;&gt;"Void",$I119&gt;=Assumptions!$B$4,$I119&lt;=Assumptions!$B$4+Assumptions!$B$6),"Due soon","")))),"Check account")))</f>
        <v/>
      </c>
      <c r="L119" s="21" t="n"/>
    </row>
    <row r="120" ht="24" customHeight="1">
      <c r="A120" s="20" t="n"/>
      <c r="B120" s="21" t="n"/>
      <c r="C120" s="21" t="n"/>
      <c r="D120" s="22" t="n"/>
      <c r="E120" s="22" t="n"/>
      <c r="F120" s="23" t="n"/>
      <c r="G120" s="21" t="n"/>
      <c r="H120" s="22" t="n"/>
      <c r="I120" s="20" t="n"/>
      <c r="J120" s="12">
        <f>IF($A120="","",IFERROR(IF($D120="Income",$F120,IF($D120="Expense",-$F120,"")),""))</f>
        <v/>
      </c>
      <c r="K120" s="25">
        <f>IF($A120="","",IF(OR($B120="",$D120="",$E120="",$F120="",$G120="",$H120="",$I120=""),"Complete required fields",IFERROR(IF(VLOOKUP($E120,Assumptions!$G$14:$H$27,2,FALSE)&lt;&gt;$D120,"Check type/account",IF($F120&gt;=Assumptions!$B$7,"Review large amount",IF(AND($H120&lt;&gt;"Paid",$H120&lt;&gt;"Void",$I120&lt;Assumptions!$B$4),"Review overdue",IF(AND($H120&lt;&gt;"Paid",$H120&lt;&gt;"Void",$I120&gt;=Assumptions!$B$4,$I120&lt;=Assumptions!$B$4+Assumptions!$B$6),"Due soon","")))),"Check account")))</f>
        <v/>
      </c>
      <c r="L120" s="21" t="n"/>
    </row>
    <row r="121" ht="24" customHeight="1">
      <c r="A121" s="20" t="n"/>
      <c r="B121" s="21" t="n"/>
      <c r="C121" s="21" t="n"/>
      <c r="D121" s="22" t="n"/>
      <c r="E121" s="22" t="n"/>
      <c r="F121" s="23" t="n"/>
      <c r="G121" s="21" t="n"/>
      <c r="H121" s="22" t="n"/>
      <c r="I121" s="20" t="n"/>
      <c r="J121" s="17">
        <f>IF($A121="","",IFERROR(IF($D121="Income",$F121,IF($D121="Expense",-$F121,"")),""))</f>
        <v/>
      </c>
      <c r="K121" s="24">
        <f>IF($A121="","",IF(OR($B121="",$D121="",$E121="",$F121="",$G121="",$H121="",$I121=""),"Complete required fields",IFERROR(IF(VLOOKUP($E121,Assumptions!$G$14:$H$27,2,FALSE)&lt;&gt;$D121,"Check type/account",IF($F121&gt;=Assumptions!$B$7,"Review large amount",IF(AND($H121&lt;&gt;"Paid",$H121&lt;&gt;"Void",$I121&lt;Assumptions!$B$4),"Review overdue",IF(AND($H121&lt;&gt;"Paid",$H121&lt;&gt;"Void",$I121&gt;=Assumptions!$B$4,$I121&lt;=Assumptions!$B$4+Assumptions!$B$6),"Due soon","")))),"Check account")))</f>
        <v/>
      </c>
      <c r="L121" s="21" t="n"/>
    </row>
    <row r="122" ht="24" customHeight="1">
      <c r="A122" s="20" t="n"/>
      <c r="B122" s="21" t="n"/>
      <c r="C122" s="21" t="n"/>
      <c r="D122" s="22" t="n"/>
      <c r="E122" s="22" t="n"/>
      <c r="F122" s="23" t="n"/>
      <c r="G122" s="21" t="n"/>
      <c r="H122" s="22" t="n"/>
      <c r="I122" s="20" t="n"/>
      <c r="J122" s="12">
        <f>IF($A122="","",IFERROR(IF($D122="Income",$F122,IF($D122="Expense",-$F122,"")),""))</f>
        <v/>
      </c>
      <c r="K122" s="25">
        <f>IF($A122="","",IF(OR($B122="",$D122="",$E122="",$F122="",$G122="",$H122="",$I122=""),"Complete required fields",IFERROR(IF(VLOOKUP($E122,Assumptions!$G$14:$H$27,2,FALSE)&lt;&gt;$D122,"Check type/account",IF($F122&gt;=Assumptions!$B$7,"Review large amount",IF(AND($H122&lt;&gt;"Paid",$H122&lt;&gt;"Void",$I122&lt;Assumptions!$B$4),"Review overdue",IF(AND($H122&lt;&gt;"Paid",$H122&lt;&gt;"Void",$I122&gt;=Assumptions!$B$4,$I122&lt;=Assumptions!$B$4+Assumptions!$B$6),"Due soon","")))),"Check account")))</f>
        <v/>
      </c>
      <c r="L122" s="21" t="n"/>
    </row>
    <row r="123" ht="24" customHeight="1">
      <c r="A123" s="20" t="n"/>
      <c r="B123" s="21" t="n"/>
      <c r="C123" s="21" t="n"/>
      <c r="D123" s="22" t="n"/>
      <c r="E123" s="22" t="n"/>
      <c r="F123" s="23" t="n"/>
      <c r="G123" s="21" t="n"/>
      <c r="H123" s="22" t="n"/>
      <c r="I123" s="20" t="n"/>
      <c r="J123" s="17">
        <f>IF($A123="","",IFERROR(IF($D123="Income",$F123,IF($D123="Expense",-$F123,"")),""))</f>
        <v/>
      </c>
      <c r="K123" s="24">
        <f>IF($A123="","",IF(OR($B123="",$D123="",$E123="",$F123="",$G123="",$H123="",$I123=""),"Complete required fields",IFERROR(IF(VLOOKUP($E123,Assumptions!$G$14:$H$27,2,FALSE)&lt;&gt;$D123,"Check type/account",IF($F123&gt;=Assumptions!$B$7,"Review large amount",IF(AND($H123&lt;&gt;"Paid",$H123&lt;&gt;"Void",$I123&lt;Assumptions!$B$4),"Review overdue",IF(AND($H123&lt;&gt;"Paid",$H123&lt;&gt;"Void",$I123&gt;=Assumptions!$B$4,$I123&lt;=Assumptions!$B$4+Assumptions!$B$6),"Due soon","")))),"Check account")))</f>
        <v/>
      </c>
      <c r="L123" s="21" t="n"/>
    </row>
    <row r="124" ht="24" customHeight="1">
      <c r="A124" s="20" t="n"/>
      <c r="B124" s="21" t="n"/>
      <c r="C124" s="21" t="n"/>
      <c r="D124" s="22" t="n"/>
      <c r="E124" s="22" t="n"/>
      <c r="F124" s="23" t="n"/>
      <c r="G124" s="21" t="n"/>
      <c r="H124" s="22" t="n"/>
      <c r="I124" s="20" t="n"/>
      <c r="J124" s="12">
        <f>IF($A124="","",IFERROR(IF($D124="Income",$F124,IF($D124="Expense",-$F124,"")),""))</f>
        <v/>
      </c>
      <c r="K124" s="25">
        <f>IF($A124="","",IF(OR($B124="",$D124="",$E124="",$F124="",$G124="",$H124="",$I124=""),"Complete required fields",IFERROR(IF(VLOOKUP($E124,Assumptions!$G$14:$H$27,2,FALSE)&lt;&gt;$D124,"Check type/account",IF($F124&gt;=Assumptions!$B$7,"Review large amount",IF(AND($H124&lt;&gt;"Paid",$H124&lt;&gt;"Void",$I124&lt;Assumptions!$B$4),"Review overdue",IF(AND($H124&lt;&gt;"Paid",$H124&lt;&gt;"Void",$I124&gt;=Assumptions!$B$4,$I124&lt;=Assumptions!$B$4+Assumptions!$B$6),"Due soon","")))),"Check account")))</f>
        <v/>
      </c>
      <c r="L124" s="21" t="n"/>
    </row>
  </sheetData>
  <autoFilter ref="A4:L124"/>
  <mergeCells count="1">
    <mergeCell ref="A1:L1"/>
  </mergeCells>
  <conditionalFormatting sqref="J5:J124">
    <cfRule type="expression" priority="1" dxfId="2">
      <formula>AND($J5&lt;&gt;"",$J5&gt;0)</formula>
    </cfRule>
    <cfRule type="expression" priority="2" dxfId="3">
      <formula>AND($J5&lt;&gt;"",$J5&lt;0)</formula>
    </cfRule>
  </conditionalFormatting>
  <conditionalFormatting sqref="K5:K124">
    <cfRule type="expression" priority="3" dxfId="1">
      <formula>OR(LEFT($K5,6)="Review",LEFT($K5,5)="Check",LEFT($K5,8)="Complete")</formula>
    </cfRule>
    <cfRule type="expression" priority="4" dxfId="4">
      <formula>$K5="Due soon"</formula>
    </cfRule>
  </conditionalFormatting>
  <conditionalFormatting sqref="H5:H124">
    <cfRule type="expression" priority="5" dxfId="1">
      <formula>$H5="Past Due"</formula>
    </cfRule>
  </conditionalFormatting>
  <dataValidations count="7">
    <dataValidation sqref="B5:B124" showDropDown="0" showInputMessage="0" showErrorMessage="0" allowBlank="0" errorTitle="Facility Not Listed" error="Choose a facility from the visible Assumptions list." promptTitle="Facility" prompt="Select a fictional facility option." type="list">
      <formula1>INDIRECT("Assumptions!$A$14:$A$16")</formula1>
    </dataValidation>
    <dataValidation sqref="D5:D124" showDropDown="0" showInputMessage="0" showErrorMessage="0" allowBlank="0" errorTitle="Entry Type Not Listed" error="Choose Income or Expense from the Assumptions list." type="list">
      <formula1>INDIRECT("Assumptions!$J$14:$J$15")</formula1>
    </dataValidation>
    <dataValidation sqref="E5:E124" showDropDown="0" showInputMessage="0" showErrorMessage="0" allowBlank="0" errorTitle="Account Not Listed" error="Choose an account from the visible Assumptions list." type="list">
      <formula1>INDIRECT("Assumptions!$G$14:$G$27")</formula1>
    </dataValidation>
    <dataValidation sqref="G5:G124" showDropDown="0" showInputMessage="0" showErrorMessage="0" allowBlank="0" errorTitle="Record Owner Not Listed" error="Choose a record owner from the visible Assumptions list." type="list">
      <formula1>INDIRECT("Assumptions!$C$14:$C$16")</formula1>
    </dataValidation>
    <dataValidation sqref="H5:H124" showDropDown="0" showInputMessage="0" showErrorMessage="0" allowBlank="0" errorTitle="Status Not Listed" error="Choose a status from the visible Assumptions list." type="list">
      <formula1>INDIRECT("Assumptions!$E$14:$E$18")</formula1>
    </dataValidation>
    <dataValidation sqref="A5:A124 I5:I124" showDropDown="0" showInputMessage="0" showErrorMessage="0" allowBlank="0" errorTitle="Date Outside Allowed Range" error="Enter a date within the limits shown on Assumptions." type="date" operator="between">
      <formula1>INDIRECT("Assumptions!$B$8")</formula1>
      <formula2>INDIRECT("Assumptions!$B$9")</formula2>
    </dataValidation>
    <dataValidation sqref="F5:F124" showDropDown="0" showInputMessage="0" showErrorMessage="0" allowBlank="0" errorTitle="Amount Outside Allowed Range" error="Enter a positive amount within the limits shown on Assumptions." type="decimal" operator="between">
      <formula1>INDIRECT("Assumptions!$B$10")</formula1>
      <formula2>INDIRECT("Assumptions!$B$11")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38" customWidth="1" min="3" max="3"/>
    <col width="3" customWidth="1" min="4" max="4"/>
    <col width="18" customWidth="1" min="5" max="5"/>
    <col width="3" customWidth="1" min="6" max="6"/>
    <col width="28" customWidth="1" min="7" max="7"/>
    <col width="16" customWidth="1" min="8" max="8"/>
    <col width="3" customWidth="1" min="9" max="9"/>
    <col width="16" customWidth="1" min="10" max="10"/>
  </cols>
  <sheetData>
    <row r="1" ht="28" customHeight="1">
      <c r="A1" s="1" t="inlineStr">
        <is>
          <t>Assumptions and Editable Lists</t>
        </is>
      </c>
    </row>
    <row r="2">
      <c r="A2" s="2" t="inlineStr">
        <is>
          <t>Edit yellow cells to match facility records. Warnings are review prompts, not automated actions.</t>
        </is>
      </c>
    </row>
    <row r="3">
      <c r="A3" s="10" t="inlineStr">
        <is>
          <t>Setting</t>
        </is>
      </c>
      <c r="B3" s="10" t="inlineStr">
        <is>
          <t>Value</t>
        </is>
      </c>
      <c r="C3" s="10" t="inlineStr">
        <is>
          <t>Purpose</t>
        </is>
      </c>
    </row>
    <row r="4">
      <c r="A4" s="25" t="inlineStr">
        <is>
          <t>Review As of Date</t>
        </is>
      </c>
      <c r="B4" s="26" t="n">
        <v>46276</v>
      </c>
      <c r="C4" s="25" t="inlineStr">
        <is>
          <t>Used only for due-date review messages.</t>
        </is>
      </c>
    </row>
    <row r="5">
      <c r="A5" s="24" t="inlineStr">
        <is>
          <t>Reporting Year</t>
        </is>
      </c>
      <c r="B5" s="27" t="n">
        <v>2026</v>
      </c>
      <c r="C5" s="24" t="inlineStr">
        <is>
          <t>Controls the selected-year Summary indicators.</t>
        </is>
      </c>
    </row>
    <row r="6">
      <c r="A6" s="25" t="inlineStr">
        <is>
          <t>Due Soon Days</t>
        </is>
      </c>
      <c r="B6" s="27" t="n">
        <v>7</v>
      </c>
      <c r="C6" s="25" t="inlineStr">
        <is>
          <t>Flags unsettled items due within this many days.</t>
        </is>
      </c>
    </row>
    <row r="7">
      <c r="A7" s="24" t="inlineStr">
        <is>
          <t>Large Amount Review</t>
        </is>
      </c>
      <c r="B7" s="28" t="n">
        <v>5000</v>
      </c>
      <c r="C7" s="24" t="inlineStr">
        <is>
          <t>Requests human review at or above this amount.</t>
        </is>
      </c>
    </row>
    <row r="8">
      <c r="A8" s="25" t="inlineStr">
        <is>
          <t>Earliest Allowed Date</t>
        </is>
      </c>
      <c r="B8" s="26" t="n">
        <v>44197</v>
      </c>
      <c r="C8" s="25" t="inlineStr">
        <is>
          <t>Lower date limit for Ledger entries.</t>
        </is>
      </c>
    </row>
    <row r="9">
      <c r="A9" s="24" t="inlineStr">
        <is>
          <t>Latest Allowed Date</t>
        </is>
      </c>
      <c r="B9" s="26" t="n">
        <v>48213</v>
      </c>
      <c r="C9" s="24" t="inlineStr">
        <is>
          <t>Upper date limit for Ledger entries.</t>
        </is>
      </c>
    </row>
    <row r="10">
      <c r="A10" s="25" t="inlineStr">
        <is>
          <t>Minimum Amount</t>
        </is>
      </c>
      <c r="B10" s="28" t="n">
        <v>0.01</v>
      </c>
      <c r="C10" s="25" t="inlineStr">
        <is>
          <t>Lower positive amount limit for Ledger entries.</t>
        </is>
      </c>
    </row>
    <row r="11">
      <c r="A11" s="24" t="inlineStr">
        <is>
          <t>Maximum Amount</t>
        </is>
      </c>
      <c r="B11" s="28" t="n">
        <v>1000000</v>
      </c>
      <c r="C11" s="24" t="inlineStr">
        <is>
          <t>Upper amount limit for Ledger entries.</t>
        </is>
      </c>
    </row>
    <row r="12"/>
    <row r="13">
      <c r="A13" s="10" t="inlineStr">
        <is>
          <t>Facilities</t>
        </is>
      </c>
      <c r="C13" s="10" t="inlineStr">
        <is>
          <t>Record Owners</t>
        </is>
      </c>
      <c r="E13" s="10" t="inlineStr">
        <is>
          <t>Statuses</t>
        </is>
      </c>
      <c r="G13" s="10" t="inlineStr">
        <is>
          <t>Accounts</t>
        </is>
      </c>
      <c r="H13" s="10" t="inlineStr">
        <is>
          <t>Default Type</t>
        </is>
      </c>
      <c r="J13" s="10" t="inlineStr">
        <is>
          <t>Entry Types</t>
        </is>
      </c>
    </row>
    <row r="14">
      <c r="A14" s="21" t="inlineStr">
        <is>
          <t>Fictional Cedar Hollow Storage</t>
        </is>
      </c>
      <c r="C14" s="21" t="inlineStr">
        <is>
          <t>Fictional Avery Cole</t>
        </is>
      </c>
      <c r="E14" s="21" t="inlineStr">
        <is>
          <t>Paid</t>
        </is>
      </c>
      <c r="G14" s="21" t="inlineStr">
        <is>
          <t>Rental Income</t>
        </is>
      </c>
      <c r="H14" s="21" t="inlineStr">
        <is>
          <t>Income</t>
        </is>
      </c>
      <c r="J14" s="21" t="inlineStr">
        <is>
          <t>Income</t>
        </is>
      </c>
    </row>
    <row r="15">
      <c r="A15" s="21" t="inlineStr">
        <is>
          <t>Fictional Bluebird Junction Storage</t>
        </is>
      </c>
      <c r="C15" s="21" t="inlineStr">
        <is>
          <t>Fictional Jordan Pike</t>
        </is>
      </c>
      <c r="E15" s="21" t="inlineStr">
        <is>
          <t>Open</t>
        </is>
      </c>
      <c r="G15" s="21" t="inlineStr">
        <is>
          <t>Admin Fee Income</t>
        </is>
      </c>
      <c r="H15" s="21" t="inlineStr">
        <is>
          <t>Income</t>
        </is>
      </c>
      <c r="J15" s="21" t="inlineStr">
        <is>
          <t>Expense</t>
        </is>
      </c>
    </row>
    <row r="16">
      <c r="A16" s="21" t="inlineStr">
        <is>
          <t>Fictional Copper Lantern Storage</t>
        </is>
      </c>
      <c r="C16" s="21" t="inlineStr">
        <is>
          <t>Fictional Morgan Vale</t>
        </is>
      </c>
      <c r="E16" s="21" t="inlineStr">
        <is>
          <t>Past Due</t>
        </is>
      </c>
      <c r="G16" s="21" t="inlineStr">
        <is>
          <t>Retail Sales Income</t>
        </is>
      </c>
      <c r="H16" s="21" t="inlineStr">
        <is>
          <t>Income</t>
        </is>
      </c>
    </row>
    <row r="17">
      <c r="E17" s="21" t="inlineStr">
        <is>
          <t>Scheduled</t>
        </is>
      </c>
      <c r="G17" s="21" t="inlineStr">
        <is>
          <t>Other Facility Income</t>
        </is>
      </c>
      <c r="H17" s="21" t="inlineStr">
        <is>
          <t>Income</t>
        </is>
      </c>
    </row>
    <row r="18">
      <c r="E18" s="21" t="inlineStr">
        <is>
          <t>Void</t>
        </is>
      </c>
      <c r="G18" s="21" t="inlineStr">
        <is>
          <t>Repairs &amp; Maintenance</t>
        </is>
      </c>
      <c r="H18" s="21" t="inlineStr">
        <is>
          <t>Expense</t>
        </is>
      </c>
    </row>
    <row r="19">
      <c r="G19" s="21" t="inlineStr">
        <is>
          <t>Utilities</t>
        </is>
      </c>
      <c r="H19" s="21" t="inlineStr">
        <is>
          <t>Expense</t>
        </is>
      </c>
    </row>
    <row r="20">
      <c r="G20" s="21" t="inlineStr">
        <is>
          <t>Payroll</t>
        </is>
      </c>
      <c r="H20" s="21" t="inlineStr">
        <is>
          <t>Expense</t>
        </is>
      </c>
    </row>
    <row r="21">
      <c r="G21" s="21" t="inlineStr">
        <is>
          <t>Marketing</t>
        </is>
      </c>
      <c r="H21" s="21" t="inlineStr">
        <is>
          <t>Expense</t>
        </is>
      </c>
    </row>
    <row r="22">
      <c r="G22" s="21" t="inlineStr">
        <is>
          <t>Property Insurance</t>
        </is>
      </c>
      <c r="H22" s="21" t="inlineStr">
        <is>
          <t>Expense</t>
        </is>
      </c>
    </row>
    <row r="23">
      <c r="G23" s="21" t="inlineStr">
        <is>
          <t>Property Tax</t>
        </is>
      </c>
      <c r="H23" s="21" t="inlineStr">
        <is>
          <t>Expense</t>
        </is>
      </c>
    </row>
    <row r="24">
      <c r="G24" s="21" t="inlineStr">
        <is>
          <t>Office &amp; Supplies</t>
        </is>
      </c>
      <c r="H24" s="21" t="inlineStr">
        <is>
          <t>Expense</t>
        </is>
      </c>
    </row>
    <row r="25">
      <c r="G25" s="21" t="inlineStr">
        <is>
          <t>Security &amp; Gate Service</t>
        </is>
      </c>
      <c r="H25" s="21" t="inlineStr">
        <is>
          <t>Expense</t>
        </is>
      </c>
    </row>
    <row r="26">
      <c r="G26" s="21" t="inlineStr">
        <is>
          <t>Waste Removal</t>
        </is>
      </c>
      <c r="H26" s="21" t="inlineStr">
        <is>
          <t>Expense</t>
        </is>
      </c>
    </row>
    <row r="27">
      <c r="G27" s="21" t="inlineStr">
        <is>
          <t>Bank Fees</t>
        </is>
      </c>
      <c r="H27" s="21" t="inlineStr">
        <is>
          <t>Expense</t>
        </is>
      </c>
    </row>
    <row r="28"/>
    <row r="29">
      <c r="A29" s="2" t="inlineStr">
        <is>
          <t>Review any warning before relying on a record or changing a classification.</t>
        </is>
      </c>
    </row>
  </sheetData>
  <mergeCells count="1">
    <mergeCell ref="A1:J1"/>
  </mergeCells>
  <conditionalFormatting sqref="B8:B9">
    <cfRule type="expression" priority="1" dxfId="1">
      <formula>$B$8&gt;$B$9</formula>
    </cfRule>
  </conditionalFormatting>
  <conditionalFormatting sqref="B10:B11">
    <cfRule type="expression" priority="2" dxfId="1">
      <formula>$B$10&gt;$B$11</formula>
    </cfRule>
  </conditionalFormatting>
  <conditionalFormatting sqref="B5">
    <cfRule type="expression" priority="3" dxfId="1">
      <formula>OR($B$5&lt;YEAR($B$8),$B$5&gt;YEAR($B$9))</formula>
    </cfRule>
  </conditionalFormatting>
  <dataValidations count="5">
    <dataValidation sqref="B4 B8:B9" showDropDown="0" showInputMessage="0" showErrorMessage="0" allowBlank="0" errorTitle="Date Outside Planning Range" error="Enter a date within the displayed planning horizon." type="date" operator="between">
      <formula1>DATE(2016,1,1)</formula1>
      <formula2>DATE(2036,12,31)</formula2>
    </dataValidation>
    <dataValidation sqref="B5" showDropDown="0" showInputMessage="0" showErrorMessage="0" allowBlank="0" errorTitle="Reporting Year Outside Range" error="Enter a reporting year within five years of the current year." type="whole" operator="between">
      <formula1>2021</formula1>
      <formula2>2031</formula2>
    </dataValidation>
    <dataValidation sqref="B6" showDropDown="0" showInputMessage="0" showErrorMessage="0" allowBlank="0" errorTitle="Due Soon Days Outside Range" error="Enter a whole number from 0 through 60." type="whole" operator="between">
      <formula1>0</formula1>
      <formula2>60</formula2>
    </dataValidation>
    <dataValidation sqref="B10:B11" showDropDown="0" showInputMessage="0" showErrorMessage="0" allowBlank="0" errorTitle="Amount Limit Outside Range" error="Enter an amount from $0.01 through $100,000,000.00." type="decimal" operator="between">
      <formula1>0.01</formula1>
      <formula2>100000000</formula2>
    </dataValidation>
    <dataValidation sqref="B7" showDropDown="0" showInputMessage="0" showErrorMessage="0" allowBlank="0" errorTitle="Review Threshold Outside Limits" error="Enter a review threshold between the minimum and maximum amounts." type="custom">
      <formula1>AND(B7&gt;=B10,B7&lt;=B11)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2026-09-11T22:28:11Z</dcterms:created>
  <dcterms:modified xmlns:dcterms="http://purl.org/dc/terms/" xmlns:xsi="http://www.w3.org/2001/XMLSchema-instance" xsi:type="dcterms:W3CDTF">2026-09-11T22:28:11+00:00Z</dcterms:modified>
</cp:coreProperties>
</file>