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ash Flow Entri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'Summary'!$A$8:$H$21</definedName>
    <definedName name="_xlnm._FilterDatabase" localSheetId="1" hidden="1">'Cash Flow Entries'!$A$5:$K$155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;[Red]-$#,##0.00"/>
    <numFmt numFmtId="165" formatCode="mm/dd/yyyy"/>
    <numFmt numFmtId="166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5D6D79"/>
      <sz val="9"/>
    </font>
    <font>
      <name val="Calibri"/>
      <b val="1"/>
      <color rgb="00FFFFFF"/>
      <sz val="10"/>
    </font>
    <font>
      <name val="Calibri"/>
      <b val="1"/>
      <color rgb="0016324F"/>
      <sz val="11"/>
    </font>
    <font>
      <name val="Calibri"/>
      <color rgb="00243746"/>
      <sz val="10"/>
    </font>
  </fonts>
  <fills count="8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47D89"/>
      </patternFill>
    </fill>
    <fill>
      <patternFill patternType="solid">
        <fgColor rgb="00F0A91D"/>
      </patternFill>
    </fill>
    <fill>
      <patternFill patternType="solid">
        <fgColor rgb="00EAF4F5"/>
      </patternFill>
    </fill>
    <fill>
      <patternFill patternType="solid">
        <fgColor rgb="00FFFFFF"/>
      </patternFill>
    </fill>
    <fill>
      <patternFill patternType="solid">
        <fgColor rgb="00FFF4DD"/>
      </patternFill>
    </fill>
  </fills>
  <borders count="6">
    <border>
      <left/>
      <right/>
      <top/>
      <bottom/>
      <diagonal/>
    </border>
    <border>
      <left style="thin">
        <color rgb="00C8D5DD"/>
      </left>
      <right style="thin">
        <color rgb="00C8D5DD"/>
      </right>
      <top style="thin">
        <color rgb="00C8D5DD"/>
      </top>
      <bottom style="thin">
        <color rgb="00C8D5DD"/>
      </bottom>
    </border>
    <border>
      <left/>
      <right/>
      <top style="thin">
        <color rgb="00C8D5DD"/>
      </top>
      <bottom/>
      <diagonal/>
    </border>
    <border>
      <left/>
      <right style="thin">
        <color rgb="00C8D5DD"/>
      </right>
      <top style="thin">
        <color rgb="00C8D5DD"/>
      </top>
      <bottom/>
      <diagonal/>
    </border>
    <border>
      <left/>
      <right/>
      <top style="thin">
        <color rgb="00C8D5DD"/>
      </top>
      <bottom style="thin">
        <color rgb="00C8D5DD"/>
      </bottom>
      <diagonal/>
    </border>
    <border>
      <left/>
      <right style="thin">
        <color rgb="00C8D5DD"/>
      </right>
      <top style="thin">
        <color rgb="00C8D5DD"/>
      </top>
      <bottom style="thin">
        <color rgb="00C8D5DD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/>
    </xf>
    <xf numFmtId="0" fontId="5" fillId="7" borderId="1" applyAlignment="1" pivotButton="0" quotePrefix="0" xfId="0">
      <alignment horizontal="left" vertical="center"/>
    </xf>
    <xf numFmtId="49" fontId="5" fillId="7" borderId="1" applyAlignment="1" pivotButton="0" quotePrefix="0" xfId="0">
      <alignment horizontal="left" vertical="center"/>
    </xf>
    <xf numFmtId="164" fontId="5" fillId="7" borderId="1" applyAlignment="1" pivotButton="0" quotePrefix="0" xfId="0">
      <alignment horizontal="right" vertical="center"/>
    </xf>
    <xf numFmtId="165" fontId="5" fillId="7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 wrapText="1"/>
    </xf>
    <xf numFmtId="165" fontId="5" fillId="7" borderId="1" applyAlignment="1" pivotButton="0" quotePrefix="0" xfId="0">
      <alignment horizontal="right" vertical="center"/>
    </xf>
    <xf numFmtId="166" fontId="5" fillId="7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6" fontId="5" fillId="7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C95A2E"/>
        </patternFill>
      </fill>
    </dxf>
    <dxf>
      <font>
        <name val="Calibri"/>
        <b val="1"/>
        <color rgb="00FFFFFF"/>
        <sz val="10"/>
      </font>
      <fill>
        <patternFill patternType="solid">
          <fgColor rgb="00207A5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Ending Cash by Week</a:t>
            </a:r>
          </a:p>
        </rich>
      </tx>
    </title>
    <plotArea>
      <lineChart>
        <grouping val="standard"/>
        <ser>
          <idx val="0"/>
          <order val="0"/>
          <tx>
            <strRef>
              <f>'Summary'!G8</f>
            </strRef>
          </tx>
          <spPr>
            <a:ln xmlns:a="http://schemas.openxmlformats.org/drawingml/2006/main" w="28575">
              <a:solidFill>
                <a:srgbClr val="16324F"/>
              </a:solidFill>
              <a:prstDash val="solid"/>
            </a:ln>
          </spPr>
          <marker>
            <symbol val="circle"/>
            <size val="5"/>
            <spPr>
              <a:ln xmlns:a="http://schemas.openxmlformats.org/drawingml/2006/main">
                <a:prstDash val="solid"/>
              </a:ln>
            </spPr>
          </marker>
          <cat>
            <numRef>
              <f>'Summary'!$A$9:$A$21</f>
            </numRef>
          </cat>
          <val>
            <numRef>
              <f>'Summary'!$G$9:$G$21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Forecast week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 dollars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6</row>
      <rowOff>0</rowOff>
    </from>
    <ext cx="4860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6324F"/>
    <outlinePr summaryBelow="1" summaryRight="1"/>
    <pageSetUpPr/>
  </sheetPr>
  <dimension ref="A1:P23"/>
  <sheetViews>
    <sheetView showGridLines="0" zoomScale="9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5" customWidth="1" min="3" max="3"/>
    <col width="18" customWidth="1" min="4" max="4"/>
    <col width="16" customWidth="1" min="5" max="5"/>
    <col width="15" customWidth="1" min="6" max="6"/>
    <col width="15" customWidth="1" min="7" max="7"/>
    <col width="17" customWidth="1" min="8" max="8"/>
    <col width="2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</cols>
  <sheetData>
    <row r="1" ht="28" customHeight="1">
      <c r="A1" s="1" t="inlineStr">
        <is>
          <t>Self Storage Cash Flow Forecast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3" t="n"/>
    </row>
    <row r="2" ht="22" customHeight="1">
      <c r="A2" s="4" t="inlineStr">
        <is>
          <t>Rolling 13-week internal planning view using fictional examples. Review all projections before use.</t>
        </is>
      </c>
    </row>
    <row r="3"/>
    <row r="4">
      <c r="A4" s="5" t="inlineStr">
        <is>
          <t>Forecast collections</t>
        </is>
      </c>
      <c r="B4" s="6">
        <f>IFERROR(SUM($C$9:$C$21),0)</f>
        <v/>
      </c>
      <c r="C4" s="5" t="inlineStr">
        <is>
          <t>Forecast outflows</t>
        </is>
      </c>
      <c r="D4" s="6">
        <f>IFERROR(SUM($D$9:$D$21)+SUM($E$9:$E$21),0)</f>
        <v/>
      </c>
      <c r="E4" s="5" t="inlineStr">
        <is>
          <t>Net cash flow</t>
        </is>
      </c>
      <c r="F4" s="6">
        <f>IFERROR(SUM($F$9:$F$21),0)</f>
        <v/>
      </c>
      <c r="G4" s="5" t="inlineStr">
        <is>
          <t>Weeks below buffer</t>
        </is>
      </c>
      <c r="H4" s="7">
        <f>IFERROR(COUNTIF($H$9:$H$21,"Review buffer"),0)</f>
        <v/>
      </c>
    </row>
    <row r="5">
      <c r="A5" s="5" t="inlineStr">
        <is>
          <t>Starting cash</t>
        </is>
      </c>
      <c r="B5" s="6">
        <f>IF(Assumptions!$B$4="","",Assumptions!$B$4)</f>
        <v/>
      </c>
      <c r="C5" s="5" t="inlineStr">
        <is>
          <t>Ending cash</t>
        </is>
      </c>
      <c r="D5" s="6">
        <f>IF($G$21="","",$G$21)</f>
        <v/>
      </c>
      <c r="E5" s="5" t="inlineStr">
        <is>
          <t>Lowest ending cash</t>
        </is>
      </c>
      <c r="F5" s="6">
        <f>IF(COUNT($G$9:$G$21)=0,"",IFERROR(MIN($G$9:$G$21),""))</f>
        <v/>
      </c>
      <c r="G5" s="5" t="inlineStr">
        <is>
          <t>Ready entries</t>
        </is>
      </c>
      <c r="H5" s="7">
        <f>IFERROR(COUNTIF('Cash Flow Entries'!$K$6:$K$155,"Ready"),0)</f>
        <v/>
      </c>
    </row>
    <row r="6"/>
    <row r="7"/>
    <row r="8" ht="24" customHeight="1">
      <c r="A8" s="8" t="inlineStr">
        <is>
          <t>Week</t>
        </is>
      </c>
      <c r="B8" s="8" t="inlineStr">
        <is>
          <t>Week Start</t>
        </is>
      </c>
      <c r="C8" s="8" t="inlineStr">
        <is>
          <t>Collections</t>
        </is>
      </c>
      <c r="D8" s="8" t="inlineStr">
        <is>
          <t>Recurring Expenses</t>
        </is>
      </c>
      <c r="E8" s="8" t="inlineStr">
        <is>
          <t>Planned Capital</t>
        </is>
      </c>
      <c r="F8" s="8" t="inlineStr">
        <is>
          <t>Net Cash Flow</t>
        </is>
      </c>
      <c r="G8" s="8" t="inlineStr">
        <is>
          <t>Ending Cash</t>
        </is>
      </c>
      <c r="H8" s="8" t="inlineStr">
        <is>
          <t>Buffer Status</t>
        </is>
      </c>
    </row>
    <row r="9">
      <c r="A9" s="9">
        <f>"Week "&amp;(ROW()-8)</f>
        <v/>
      </c>
      <c r="B9" s="10">
        <f>IF(Assumptions!$B$3="","",Assumptions!$B$3+(0*7))</f>
        <v/>
      </c>
      <c r="C9" s="11">
        <f>IFERROR(SUMIFS('Cash Flow Entries'!$J$6:$J$155,'Cash Flow Entries'!$C$6:$C$155,"Expected Collection",'Cash Flow Entries'!$H$6:$H$155,"&gt;="&amp;$B9,'Cash Flow Entries'!$H$6:$H$155,"&lt;="&amp;($B9+6),'Cash Flow Entries'!$K$6:$K$155,"Ready"),0)</f>
        <v/>
      </c>
      <c r="D9" s="11">
        <f>-IFERROR(SUMIFS('Cash Flow Entries'!$J$6:$J$155,'Cash Flow Entries'!$C$6:$C$155,"Recurring Expense",'Cash Flow Entries'!$H$6:$H$155,"&gt;="&amp;$B9,'Cash Flow Entries'!$H$6:$H$155,"&lt;="&amp;($B9+6),'Cash Flow Entries'!$K$6:$K$155,"Ready"),0)</f>
        <v/>
      </c>
      <c r="E9" s="11">
        <f>-IFERROR(SUMIFS('Cash Flow Entries'!$J$6:$J$155,'Cash Flow Entries'!$C$6:$C$155,"Planned Capital",'Cash Flow Entries'!$H$6:$H$155,"&gt;="&amp;$B9,'Cash Flow Entries'!$H$6:$H$155,"&lt;="&amp;($B9+6),'Cash Flow Entries'!$K$6:$K$155,"Ready"),0)</f>
        <v/>
      </c>
      <c r="F9" s="11">
        <f>IFERROR($C9-$D9-$E9,0)</f>
        <v/>
      </c>
      <c r="G9" s="11">
        <f>IF(Assumptions!$B$4="","",IFERROR(Assumptions!$B$4+$F9,""))</f>
        <v/>
      </c>
      <c r="H9" s="9">
        <f>IF($G9="","",IF($G9&lt;Assumptions!$B$5,"Review buffer","Within buffer"))</f>
        <v/>
      </c>
    </row>
    <row r="10">
      <c r="A10" s="12">
        <f>"Week "&amp;(ROW()-8)</f>
        <v/>
      </c>
      <c r="B10" s="13">
        <f>IF(Assumptions!$B$3="","",Assumptions!$B$3+(1*7))</f>
        <v/>
      </c>
      <c r="C10" s="14">
        <f>IFERROR(SUMIFS('Cash Flow Entries'!$J$6:$J$155,'Cash Flow Entries'!$C$6:$C$155,"Expected Collection",'Cash Flow Entries'!$H$6:$H$155,"&gt;="&amp;$B10,'Cash Flow Entries'!$H$6:$H$155,"&lt;="&amp;($B10+6),'Cash Flow Entries'!$K$6:$K$155,"Ready"),0)</f>
        <v/>
      </c>
      <c r="D10" s="14">
        <f>-IFERROR(SUMIFS('Cash Flow Entries'!$J$6:$J$155,'Cash Flow Entries'!$C$6:$C$155,"Recurring Expense",'Cash Flow Entries'!$H$6:$H$155,"&gt;="&amp;$B10,'Cash Flow Entries'!$H$6:$H$155,"&lt;="&amp;($B10+6),'Cash Flow Entries'!$K$6:$K$155,"Ready"),0)</f>
        <v/>
      </c>
      <c r="E10" s="14">
        <f>-IFERROR(SUMIFS('Cash Flow Entries'!$J$6:$J$155,'Cash Flow Entries'!$C$6:$C$155,"Planned Capital",'Cash Flow Entries'!$H$6:$H$155,"&gt;="&amp;$B10,'Cash Flow Entries'!$H$6:$H$155,"&lt;="&amp;($B10+6),'Cash Flow Entries'!$K$6:$K$155,"Ready"),0)</f>
        <v/>
      </c>
      <c r="F10" s="14">
        <f>IFERROR($C10-$D10-$E10,0)</f>
        <v/>
      </c>
      <c r="G10" s="14">
        <f>IF($G9="","",IFERROR($G9+$F10,""))</f>
        <v/>
      </c>
      <c r="H10" s="12">
        <f>IF($G10="","",IF($G10&lt;Assumptions!$B$5,"Review buffer","Within buffer"))</f>
        <v/>
      </c>
    </row>
    <row r="11">
      <c r="A11" s="9">
        <f>"Week "&amp;(ROW()-8)</f>
        <v/>
      </c>
      <c r="B11" s="10">
        <f>IF(Assumptions!$B$3="","",Assumptions!$B$3+(2*7))</f>
        <v/>
      </c>
      <c r="C11" s="11">
        <f>IFERROR(SUMIFS('Cash Flow Entries'!$J$6:$J$155,'Cash Flow Entries'!$C$6:$C$155,"Expected Collection",'Cash Flow Entries'!$H$6:$H$155,"&gt;="&amp;$B11,'Cash Flow Entries'!$H$6:$H$155,"&lt;="&amp;($B11+6),'Cash Flow Entries'!$K$6:$K$155,"Ready"),0)</f>
        <v/>
      </c>
      <c r="D11" s="11">
        <f>-IFERROR(SUMIFS('Cash Flow Entries'!$J$6:$J$155,'Cash Flow Entries'!$C$6:$C$155,"Recurring Expense",'Cash Flow Entries'!$H$6:$H$155,"&gt;="&amp;$B11,'Cash Flow Entries'!$H$6:$H$155,"&lt;="&amp;($B11+6),'Cash Flow Entries'!$K$6:$K$155,"Ready"),0)</f>
        <v/>
      </c>
      <c r="E11" s="11">
        <f>-IFERROR(SUMIFS('Cash Flow Entries'!$J$6:$J$155,'Cash Flow Entries'!$C$6:$C$155,"Planned Capital",'Cash Flow Entries'!$H$6:$H$155,"&gt;="&amp;$B11,'Cash Flow Entries'!$H$6:$H$155,"&lt;="&amp;($B11+6),'Cash Flow Entries'!$K$6:$K$155,"Ready"),0)</f>
        <v/>
      </c>
      <c r="F11" s="11">
        <f>IFERROR($C11-$D11-$E11,0)</f>
        <v/>
      </c>
      <c r="G11" s="11">
        <f>IF($G10="","",IFERROR($G10+$F11,""))</f>
        <v/>
      </c>
      <c r="H11" s="9">
        <f>IF($G11="","",IF($G11&lt;Assumptions!$B$5,"Review buffer","Within buffer"))</f>
        <v/>
      </c>
    </row>
    <row r="12">
      <c r="A12" s="12">
        <f>"Week "&amp;(ROW()-8)</f>
        <v/>
      </c>
      <c r="B12" s="13">
        <f>IF(Assumptions!$B$3="","",Assumptions!$B$3+(3*7))</f>
        <v/>
      </c>
      <c r="C12" s="14">
        <f>IFERROR(SUMIFS('Cash Flow Entries'!$J$6:$J$155,'Cash Flow Entries'!$C$6:$C$155,"Expected Collection",'Cash Flow Entries'!$H$6:$H$155,"&gt;="&amp;$B12,'Cash Flow Entries'!$H$6:$H$155,"&lt;="&amp;($B12+6),'Cash Flow Entries'!$K$6:$K$155,"Ready"),0)</f>
        <v/>
      </c>
      <c r="D12" s="14">
        <f>-IFERROR(SUMIFS('Cash Flow Entries'!$J$6:$J$155,'Cash Flow Entries'!$C$6:$C$155,"Recurring Expense",'Cash Flow Entries'!$H$6:$H$155,"&gt;="&amp;$B12,'Cash Flow Entries'!$H$6:$H$155,"&lt;="&amp;($B12+6),'Cash Flow Entries'!$K$6:$K$155,"Ready"),0)</f>
        <v/>
      </c>
      <c r="E12" s="14">
        <f>-IFERROR(SUMIFS('Cash Flow Entries'!$J$6:$J$155,'Cash Flow Entries'!$C$6:$C$155,"Planned Capital",'Cash Flow Entries'!$H$6:$H$155,"&gt;="&amp;$B12,'Cash Flow Entries'!$H$6:$H$155,"&lt;="&amp;($B12+6),'Cash Flow Entries'!$K$6:$K$155,"Ready"),0)</f>
        <v/>
      </c>
      <c r="F12" s="14">
        <f>IFERROR($C12-$D12-$E12,0)</f>
        <v/>
      </c>
      <c r="G12" s="14">
        <f>IF($G11="","",IFERROR($G11+$F12,""))</f>
        <v/>
      </c>
      <c r="H12" s="12">
        <f>IF($G12="","",IF($G12&lt;Assumptions!$B$5,"Review buffer","Within buffer"))</f>
        <v/>
      </c>
    </row>
    <row r="13">
      <c r="A13" s="9">
        <f>"Week "&amp;(ROW()-8)</f>
        <v/>
      </c>
      <c r="B13" s="10">
        <f>IF(Assumptions!$B$3="","",Assumptions!$B$3+(4*7))</f>
        <v/>
      </c>
      <c r="C13" s="11">
        <f>IFERROR(SUMIFS('Cash Flow Entries'!$J$6:$J$155,'Cash Flow Entries'!$C$6:$C$155,"Expected Collection",'Cash Flow Entries'!$H$6:$H$155,"&gt;="&amp;$B13,'Cash Flow Entries'!$H$6:$H$155,"&lt;="&amp;($B13+6),'Cash Flow Entries'!$K$6:$K$155,"Ready"),0)</f>
        <v/>
      </c>
      <c r="D13" s="11">
        <f>-IFERROR(SUMIFS('Cash Flow Entries'!$J$6:$J$155,'Cash Flow Entries'!$C$6:$C$155,"Recurring Expense",'Cash Flow Entries'!$H$6:$H$155,"&gt;="&amp;$B13,'Cash Flow Entries'!$H$6:$H$155,"&lt;="&amp;($B13+6),'Cash Flow Entries'!$K$6:$K$155,"Ready"),0)</f>
        <v/>
      </c>
      <c r="E13" s="11">
        <f>-IFERROR(SUMIFS('Cash Flow Entries'!$J$6:$J$155,'Cash Flow Entries'!$C$6:$C$155,"Planned Capital",'Cash Flow Entries'!$H$6:$H$155,"&gt;="&amp;$B13,'Cash Flow Entries'!$H$6:$H$155,"&lt;="&amp;($B13+6),'Cash Flow Entries'!$K$6:$K$155,"Ready"),0)</f>
        <v/>
      </c>
      <c r="F13" s="11">
        <f>IFERROR($C13-$D13-$E13,0)</f>
        <v/>
      </c>
      <c r="G13" s="11">
        <f>IF($G12="","",IFERROR($G12+$F13,""))</f>
        <v/>
      </c>
      <c r="H13" s="9">
        <f>IF($G13="","",IF($G13&lt;Assumptions!$B$5,"Review buffer","Within buffer"))</f>
        <v/>
      </c>
    </row>
    <row r="14">
      <c r="A14" s="12">
        <f>"Week "&amp;(ROW()-8)</f>
        <v/>
      </c>
      <c r="B14" s="13">
        <f>IF(Assumptions!$B$3="","",Assumptions!$B$3+(5*7))</f>
        <v/>
      </c>
      <c r="C14" s="14">
        <f>IFERROR(SUMIFS('Cash Flow Entries'!$J$6:$J$155,'Cash Flow Entries'!$C$6:$C$155,"Expected Collection",'Cash Flow Entries'!$H$6:$H$155,"&gt;="&amp;$B14,'Cash Flow Entries'!$H$6:$H$155,"&lt;="&amp;($B14+6),'Cash Flow Entries'!$K$6:$K$155,"Ready"),0)</f>
        <v/>
      </c>
      <c r="D14" s="14">
        <f>-IFERROR(SUMIFS('Cash Flow Entries'!$J$6:$J$155,'Cash Flow Entries'!$C$6:$C$155,"Recurring Expense",'Cash Flow Entries'!$H$6:$H$155,"&gt;="&amp;$B14,'Cash Flow Entries'!$H$6:$H$155,"&lt;="&amp;($B14+6),'Cash Flow Entries'!$K$6:$K$155,"Ready"),0)</f>
        <v/>
      </c>
      <c r="E14" s="14">
        <f>-IFERROR(SUMIFS('Cash Flow Entries'!$J$6:$J$155,'Cash Flow Entries'!$C$6:$C$155,"Planned Capital",'Cash Flow Entries'!$H$6:$H$155,"&gt;="&amp;$B14,'Cash Flow Entries'!$H$6:$H$155,"&lt;="&amp;($B14+6),'Cash Flow Entries'!$K$6:$K$155,"Ready"),0)</f>
        <v/>
      </c>
      <c r="F14" s="14">
        <f>IFERROR($C14-$D14-$E14,0)</f>
        <v/>
      </c>
      <c r="G14" s="14">
        <f>IF($G13="","",IFERROR($G13+$F14,""))</f>
        <v/>
      </c>
      <c r="H14" s="12">
        <f>IF($G14="","",IF($G14&lt;Assumptions!$B$5,"Review buffer","Within buffer"))</f>
        <v/>
      </c>
    </row>
    <row r="15">
      <c r="A15" s="9">
        <f>"Week "&amp;(ROW()-8)</f>
        <v/>
      </c>
      <c r="B15" s="10">
        <f>IF(Assumptions!$B$3="","",Assumptions!$B$3+(6*7))</f>
        <v/>
      </c>
      <c r="C15" s="11">
        <f>IFERROR(SUMIFS('Cash Flow Entries'!$J$6:$J$155,'Cash Flow Entries'!$C$6:$C$155,"Expected Collection",'Cash Flow Entries'!$H$6:$H$155,"&gt;="&amp;$B15,'Cash Flow Entries'!$H$6:$H$155,"&lt;="&amp;($B15+6),'Cash Flow Entries'!$K$6:$K$155,"Ready"),0)</f>
        <v/>
      </c>
      <c r="D15" s="11">
        <f>-IFERROR(SUMIFS('Cash Flow Entries'!$J$6:$J$155,'Cash Flow Entries'!$C$6:$C$155,"Recurring Expense",'Cash Flow Entries'!$H$6:$H$155,"&gt;="&amp;$B15,'Cash Flow Entries'!$H$6:$H$155,"&lt;="&amp;($B15+6),'Cash Flow Entries'!$K$6:$K$155,"Ready"),0)</f>
        <v/>
      </c>
      <c r="E15" s="11">
        <f>-IFERROR(SUMIFS('Cash Flow Entries'!$J$6:$J$155,'Cash Flow Entries'!$C$6:$C$155,"Planned Capital",'Cash Flow Entries'!$H$6:$H$155,"&gt;="&amp;$B15,'Cash Flow Entries'!$H$6:$H$155,"&lt;="&amp;($B15+6),'Cash Flow Entries'!$K$6:$K$155,"Ready"),0)</f>
        <v/>
      </c>
      <c r="F15" s="11">
        <f>IFERROR($C15-$D15-$E15,0)</f>
        <v/>
      </c>
      <c r="G15" s="11">
        <f>IF($G14="","",IFERROR($G14+$F15,""))</f>
        <v/>
      </c>
      <c r="H15" s="9">
        <f>IF($G15="","",IF($G15&lt;Assumptions!$B$5,"Review buffer","Within buffer"))</f>
        <v/>
      </c>
    </row>
    <row r="16">
      <c r="A16" s="12">
        <f>"Week "&amp;(ROW()-8)</f>
        <v/>
      </c>
      <c r="B16" s="13">
        <f>IF(Assumptions!$B$3="","",Assumptions!$B$3+(7*7))</f>
        <v/>
      </c>
      <c r="C16" s="14">
        <f>IFERROR(SUMIFS('Cash Flow Entries'!$J$6:$J$155,'Cash Flow Entries'!$C$6:$C$155,"Expected Collection",'Cash Flow Entries'!$H$6:$H$155,"&gt;="&amp;$B16,'Cash Flow Entries'!$H$6:$H$155,"&lt;="&amp;($B16+6),'Cash Flow Entries'!$K$6:$K$155,"Ready"),0)</f>
        <v/>
      </c>
      <c r="D16" s="14">
        <f>-IFERROR(SUMIFS('Cash Flow Entries'!$J$6:$J$155,'Cash Flow Entries'!$C$6:$C$155,"Recurring Expense",'Cash Flow Entries'!$H$6:$H$155,"&gt;="&amp;$B16,'Cash Flow Entries'!$H$6:$H$155,"&lt;="&amp;($B16+6),'Cash Flow Entries'!$K$6:$K$155,"Ready"),0)</f>
        <v/>
      </c>
      <c r="E16" s="14">
        <f>-IFERROR(SUMIFS('Cash Flow Entries'!$J$6:$J$155,'Cash Flow Entries'!$C$6:$C$155,"Planned Capital",'Cash Flow Entries'!$H$6:$H$155,"&gt;="&amp;$B16,'Cash Flow Entries'!$H$6:$H$155,"&lt;="&amp;($B16+6),'Cash Flow Entries'!$K$6:$K$155,"Ready"),0)</f>
        <v/>
      </c>
      <c r="F16" s="14">
        <f>IFERROR($C16-$D16-$E16,0)</f>
        <v/>
      </c>
      <c r="G16" s="14">
        <f>IF($G15="","",IFERROR($G15+$F16,""))</f>
        <v/>
      </c>
      <c r="H16" s="12">
        <f>IF($G16="","",IF($G16&lt;Assumptions!$B$5,"Review buffer","Within buffer"))</f>
        <v/>
      </c>
    </row>
    <row r="17">
      <c r="A17" s="9">
        <f>"Week "&amp;(ROW()-8)</f>
        <v/>
      </c>
      <c r="B17" s="10">
        <f>IF(Assumptions!$B$3="","",Assumptions!$B$3+(8*7))</f>
        <v/>
      </c>
      <c r="C17" s="11">
        <f>IFERROR(SUMIFS('Cash Flow Entries'!$J$6:$J$155,'Cash Flow Entries'!$C$6:$C$155,"Expected Collection",'Cash Flow Entries'!$H$6:$H$155,"&gt;="&amp;$B17,'Cash Flow Entries'!$H$6:$H$155,"&lt;="&amp;($B17+6),'Cash Flow Entries'!$K$6:$K$155,"Ready"),0)</f>
        <v/>
      </c>
      <c r="D17" s="11">
        <f>-IFERROR(SUMIFS('Cash Flow Entries'!$J$6:$J$155,'Cash Flow Entries'!$C$6:$C$155,"Recurring Expense",'Cash Flow Entries'!$H$6:$H$155,"&gt;="&amp;$B17,'Cash Flow Entries'!$H$6:$H$155,"&lt;="&amp;($B17+6),'Cash Flow Entries'!$K$6:$K$155,"Ready"),0)</f>
        <v/>
      </c>
      <c r="E17" s="11">
        <f>-IFERROR(SUMIFS('Cash Flow Entries'!$J$6:$J$155,'Cash Flow Entries'!$C$6:$C$155,"Planned Capital",'Cash Flow Entries'!$H$6:$H$155,"&gt;="&amp;$B17,'Cash Flow Entries'!$H$6:$H$155,"&lt;="&amp;($B17+6),'Cash Flow Entries'!$K$6:$K$155,"Ready"),0)</f>
        <v/>
      </c>
      <c r="F17" s="11">
        <f>IFERROR($C17-$D17-$E17,0)</f>
        <v/>
      </c>
      <c r="G17" s="11">
        <f>IF($G16="","",IFERROR($G16+$F17,""))</f>
        <v/>
      </c>
      <c r="H17" s="9">
        <f>IF($G17="","",IF($G17&lt;Assumptions!$B$5,"Review buffer","Within buffer"))</f>
        <v/>
      </c>
    </row>
    <row r="18">
      <c r="A18" s="12">
        <f>"Week "&amp;(ROW()-8)</f>
        <v/>
      </c>
      <c r="B18" s="13">
        <f>IF(Assumptions!$B$3="","",Assumptions!$B$3+(9*7))</f>
        <v/>
      </c>
      <c r="C18" s="14">
        <f>IFERROR(SUMIFS('Cash Flow Entries'!$J$6:$J$155,'Cash Flow Entries'!$C$6:$C$155,"Expected Collection",'Cash Flow Entries'!$H$6:$H$155,"&gt;="&amp;$B18,'Cash Flow Entries'!$H$6:$H$155,"&lt;="&amp;($B18+6),'Cash Flow Entries'!$K$6:$K$155,"Ready"),0)</f>
        <v/>
      </c>
      <c r="D18" s="14">
        <f>-IFERROR(SUMIFS('Cash Flow Entries'!$J$6:$J$155,'Cash Flow Entries'!$C$6:$C$155,"Recurring Expense",'Cash Flow Entries'!$H$6:$H$155,"&gt;="&amp;$B18,'Cash Flow Entries'!$H$6:$H$155,"&lt;="&amp;($B18+6),'Cash Flow Entries'!$K$6:$K$155,"Ready"),0)</f>
        <v/>
      </c>
      <c r="E18" s="14">
        <f>-IFERROR(SUMIFS('Cash Flow Entries'!$J$6:$J$155,'Cash Flow Entries'!$C$6:$C$155,"Planned Capital",'Cash Flow Entries'!$H$6:$H$155,"&gt;="&amp;$B18,'Cash Flow Entries'!$H$6:$H$155,"&lt;="&amp;($B18+6),'Cash Flow Entries'!$K$6:$K$155,"Ready"),0)</f>
        <v/>
      </c>
      <c r="F18" s="14">
        <f>IFERROR($C18-$D18-$E18,0)</f>
        <v/>
      </c>
      <c r="G18" s="14">
        <f>IF($G17="","",IFERROR($G17+$F18,""))</f>
        <v/>
      </c>
      <c r="H18" s="12">
        <f>IF($G18="","",IF($G18&lt;Assumptions!$B$5,"Review buffer","Within buffer"))</f>
        <v/>
      </c>
    </row>
    <row r="19">
      <c r="A19" s="9">
        <f>"Week "&amp;(ROW()-8)</f>
        <v/>
      </c>
      <c r="B19" s="10">
        <f>IF(Assumptions!$B$3="","",Assumptions!$B$3+(10*7))</f>
        <v/>
      </c>
      <c r="C19" s="11">
        <f>IFERROR(SUMIFS('Cash Flow Entries'!$J$6:$J$155,'Cash Flow Entries'!$C$6:$C$155,"Expected Collection",'Cash Flow Entries'!$H$6:$H$155,"&gt;="&amp;$B19,'Cash Flow Entries'!$H$6:$H$155,"&lt;="&amp;($B19+6),'Cash Flow Entries'!$K$6:$K$155,"Ready"),0)</f>
        <v/>
      </c>
      <c r="D19" s="11">
        <f>-IFERROR(SUMIFS('Cash Flow Entries'!$J$6:$J$155,'Cash Flow Entries'!$C$6:$C$155,"Recurring Expense",'Cash Flow Entries'!$H$6:$H$155,"&gt;="&amp;$B19,'Cash Flow Entries'!$H$6:$H$155,"&lt;="&amp;($B19+6),'Cash Flow Entries'!$K$6:$K$155,"Ready"),0)</f>
        <v/>
      </c>
      <c r="E19" s="11">
        <f>-IFERROR(SUMIFS('Cash Flow Entries'!$J$6:$J$155,'Cash Flow Entries'!$C$6:$C$155,"Planned Capital",'Cash Flow Entries'!$H$6:$H$155,"&gt;="&amp;$B19,'Cash Flow Entries'!$H$6:$H$155,"&lt;="&amp;($B19+6),'Cash Flow Entries'!$K$6:$K$155,"Ready"),0)</f>
        <v/>
      </c>
      <c r="F19" s="11">
        <f>IFERROR($C19-$D19-$E19,0)</f>
        <v/>
      </c>
      <c r="G19" s="11">
        <f>IF($G18="","",IFERROR($G18+$F19,""))</f>
        <v/>
      </c>
      <c r="H19" s="9">
        <f>IF($G19="","",IF($G19&lt;Assumptions!$B$5,"Review buffer","Within buffer"))</f>
        <v/>
      </c>
    </row>
    <row r="20">
      <c r="A20" s="12">
        <f>"Week "&amp;(ROW()-8)</f>
        <v/>
      </c>
      <c r="B20" s="13">
        <f>IF(Assumptions!$B$3="","",Assumptions!$B$3+(11*7))</f>
        <v/>
      </c>
      <c r="C20" s="14">
        <f>IFERROR(SUMIFS('Cash Flow Entries'!$J$6:$J$155,'Cash Flow Entries'!$C$6:$C$155,"Expected Collection",'Cash Flow Entries'!$H$6:$H$155,"&gt;="&amp;$B20,'Cash Flow Entries'!$H$6:$H$155,"&lt;="&amp;($B20+6),'Cash Flow Entries'!$K$6:$K$155,"Ready"),0)</f>
        <v/>
      </c>
      <c r="D20" s="14">
        <f>-IFERROR(SUMIFS('Cash Flow Entries'!$J$6:$J$155,'Cash Flow Entries'!$C$6:$C$155,"Recurring Expense",'Cash Flow Entries'!$H$6:$H$155,"&gt;="&amp;$B20,'Cash Flow Entries'!$H$6:$H$155,"&lt;="&amp;($B20+6),'Cash Flow Entries'!$K$6:$K$155,"Ready"),0)</f>
        <v/>
      </c>
      <c r="E20" s="14">
        <f>-IFERROR(SUMIFS('Cash Flow Entries'!$J$6:$J$155,'Cash Flow Entries'!$C$6:$C$155,"Planned Capital",'Cash Flow Entries'!$H$6:$H$155,"&gt;="&amp;$B20,'Cash Flow Entries'!$H$6:$H$155,"&lt;="&amp;($B20+6),'Cash Flow Entries'!$K$6:$K$155,"Ready"),0)</f>
        <v/>
      </c>
      <c r="F20" s="14">
        <f>IFERROR($C20-$D20-$E20,0)</f>
        <v/>
      </c>
      <c r="G20" s="14">
        <f>IF($G19="","",IFERROR($G19+$F20,""))</f>
        <v/>
      </c>
      <c r="H20" s="12">
        <f>IF($G20="","",IF($G20&lt;Assumptions!$B$5,"Review buffer","Within buffer"))</f>
        <v/>
      </c>
    </row>
    <row r="21">
      <c r="A21" s="9">
        <f>"Week "&amp;(ROW()-8)</f>
        <v/>
      </c>
      <c r="B21" s="10">
        <f>IF(Assumptions!$B$3="","",Assumptions!$B$3+(12*7))</f>
        <v/>
      </c>
      <c r="C21" s="11">
        <f>IFERROR(SUMIFS('Cash Flow Entries'!$J$6:$J$155,'Cash Flow Entries'!$C$6:$C$155,"Expected Collection",'Cash Flow Entries'!$H$6:$H$155,"&gt;="&amp;$B21,'Cash Flow Entries'!$H$6:$H$155,"&lt;="&amp;($B21+6),'Cash Flow Entries'!$K$6:$K$155,"Ready"),0)</f>
        <v/>
      </c>
      <c r="D21" s="11">
        <f>-IFERROR(SUMIFS('Cash Flow Entries'!$J$6:$J$155,'Cash Flow Entries'!$C$6:$C$155,"Recurring Expense",'Cash Flow Entries'!$H$6:$H$155,"&gt;="&amp;$B21,'Cash Flow Entries'!$H$6:$H$155,"&lt;="&amp;($B21+6),'Cash Flow Entries'!$K$6:$K$155,"Ready"),0)</f>
        <v/>
      </c>
      <c r="E21" s="11">
        <f>-IFERROR(SUMIFS('Cash Flow Entries'!$J$6:$J$155,'Cash Flow Entries'!$C$6:$C$155,"Planned Capital",'Cash Flow Entries'!$H$6:$H$155,"&gt;="&amp;$B21,'Cash Flow Entries'!$H$6:$H$155,"&lt;="&amp;($B21+6),'Cash Flow Entries'!$K$6:$K$155,"Ready"),0)</f>
        <v/>
      </c>
      <c r="F21" s="11">
        <f>IFERROR($C21-$D21-$E21,0)</f>
        <v/>
      </c>
      <c r="G21" s="11">
        <f>IF($G20="","",IFERROR($G20+$F21,""))</f>
        <v/>
      </c>
      <c r="H21" s="9">
        <f>IF($G21="","",IF($G21&lt;Assumptions!$B$5,"Review buffer","Within buffer"))</f>
        <v/>
      </c>
    </row>
    <row r="22"/>
    <row r="23" ht="30" customHeight="1">
      <c r="A23" s="15" t="inlineStr">
        <is>
          <t>Only entries marked Ready and due within the 13-week forecast window are included. On Hold and Canceled entries contribute $0.00.</t>
        </is>
      </c>
    </row>
  </sheetData>
  <autoFilter ref="A8:H21"/>
  <mergeCells count="1">
    <mergeCell ref="A1:P1"/>
  </mergeCells>
  <conditionalFormatting sqref="H9:H21">
    <cfRule type="expression" priority="1" dxfId="0">
      <formula>$H9="Review buffer"</formula>
    </cfRule>
    <cfRule type="expression" priority="2" dxfId="1">
      <formula>$H9="Within buffer"</formula>
    </cfRule>
  </conditionalFormatting>
  <conditionalFormatting sqref="F4">
    <cfRule type="expression" priority="3" dxfId="0">
      <formula>$F$4&lt;0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47D89"/>
    <outlinePr summaryBelow="1" summaryRight="1"/>
    <pageSetUpPr/>
  </sheetPr>
  <dimension ref="A1:K155"/>
  <sheetViews>
    <sheetView showGridLines="0" zoomScale="85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22" customWidth="1" min="3" max="3"/>
    <col width="18" customWidth="1" min="4" max="4"/>
    <col width="14" customWidth="1" min="5" max="5"/>
    <col width="26" customWidth="1" min="6" max="6"/>
    <col width="14" customWidth="1" min="7" max="7"/>
    <col width="13" customWidth="1" min="8" max="8"/>
    <col width="48" customWidth="1" min="9" max="9"/>
    <col width="22" customWidth="1" min="10" max="10"/>
    <col width="31" customWidth="1" min="11" max="11"/>
  </cols>
  <sheetData>
    <row r="1" ht="28" customHeight="1">
      <c r="A1" s="1" t="inlineStr">
        <is>
          <t>Cash Flow Entries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n"/>
    </row>
    <row r="2" ht="30" customHeight="1">
      <c r="A2" s="15" t="inlineStr">
        <is>
          <t>Enter positive amounts. Cash flow type determines direction; formula columns calculate the forecast period, signed amount, and review status.</t>
        </is>
      </c>
    </row>
    <row r="3">
      <c r="A3" s="4" t="inlineStr">
        <is>
          <t>Every facility, unit, owner role, and transaction example shown here is fictional.</t>
        </is>
      </c>
    </row>
    <row r="4"/>
    <row r="5" ht="30" customHeight="1">
      <c r="A5" s="8" t="inlineStr">
        <is>
          <t>Facility</t>
        </is>
      </c>
      <c r="B5" s="8" t="inlineStr">
        <is>
          <t>Unit</t>
        </is>
      </c>
      <c r="C5" s="8" t="inlineStr">
        <is>
          <t>Cash Flow Type</t>
        </is>
      </c>
      <c r="D5" s="8" t="inlineStr">
        <is>
          <t>Period</t>
        </is>
      </c>
      <c r="E5" s="8" t="inlineStr">
        <is>
          <t>Amount</t>
        </is>
      </c>
      <c r="F5" s="8" t="inlineStr">
        <is>
          <t>Owner</t>
        </is>
      </c>
      <c r="G5" s="8" t="inlineStr">
        <is>
          <t>Status</t>
        </is>
      </c>
      <c r="H5" s="8" t="inlineStr">
        <is>
          <t>Due Date</t>
        </is>
      </c>
      <c r="I5" s="8" t="inlineStr">
        <is>
          <t>Notes</t>
        </is>
      </c>
      <c r="J5" s="8" t="inlineStr">
        <is>
          <t>Signed Forecast Amount</t>
        </is>
      </c>
      <c r="K5" s="8" t="inlineStr">
        <is>
          <t>Review</t>
        </is>
      </c>
    </row>
    <row r="6" ht="22" customHeight="1">
      <c r="A6" s="16" t="inlineStr">
        <is>
          <t>Cedar Lantern Storage (Fictional)</t>
        </is>
      </c>
      <c r="B6" s="17" t="inlineStr">
        <is>
          <t>A-014</t>
        </is>
      </c>
      <c r="C6" s="16" t="inlineStr">
        <is>
          <t>Expected Collection</t>
        </is>
      </c>
      <c r="D6" s="9">
        <f>IF($H6="","",IFERROR(IF(OR($H6&lt;Assumptions!$B$3,$H6&gt;Assumptions!$B$3+90),"Outside 13 weeks","Week "&amp;(INT(($H6-Assumptions!$B$3)/7)+1)),""))</f>
        <v/>
      </c>
      <c r="E6" s="18" t="n">
        <v>1850</v>
      </c>
      <c r="F6" s="16" t="inlineStr">
        <is>
          <t>Fictional Site Lead</t>
        </is>
      </c>
      <c r="G6" s="16" t="inlineStr">
        <is>
          <t>Completed</t>
        </is>
      </c>
      <c r="H6" s="19" t="n">
        <v>46272</v>
      </c>
      <c r="I6" s="20" t="inlineStr">
        <is>
          <t>Fictional tenant collection batch completed at the forecast boundary.</t>
        </is>
      </c>
      <c r="J6" s="11">
        <f>IF(OR($C6="",$E6="",$G6="",$H6=""),"",IFERROR(IF(OR($G6="On Hold",$G6="Canceled"),0,IF($C6="Expected Collection",$E6*IF($G6="Completed",1,Assumptions!$B$6),IF($C6="Recurring Expense",-$E6*IF($G6="Completed",1,Assumptions!$B$7),IF($C6="Planned Capital",-$E6*IF($G6="Completed",1,Assumptions!$B$8),"")))),""))</f>
        <v/>
      </c>
      <c r="K6" s="21">
        <f>IF(AND($A6="",$B6="",$C6="",$E6="",$F6="",$G6="",$H6="",$I6=""),"",IFERROR(IF($A6="","Review: facility missing",IF($C6="","Review: type missing",IF($E6="","Review: amount missing",IF($E6&lt;=0,"Review: amount must be positive",IF($F6="","Review: owner missing",IF($G6="","Review: status missing",IF($H6="","Review: due date missing",IF(OR($H6&lt;Assumptions!$B$3,$H6&gt;Assumptions!$B$3+90),"Review: outside 13 weeks","Ready")))))))),"Review: check inputs"))</f>
        <v/>
      </c>
    </row>
    <row r="7" ht="22" customHeight="1">
      <c r="A7" s="16" t="inlineStr">
        <is>
          <t>Cedar Lantern Storage (Fictional)</t>
        </is>
      </c>
      <c r="B7" s="17" t="inlineStr">
        <is>
          <t>B-107</t>
        </is>
      </c>
      <c r="C7" s="16" t="inlineStr">
        <is>
          <t>Expected Collection</t>
        </is>
      </c>
      <c r="D7" s="12">
        <f>IF($H7="","",IFERROR(IF(OR($H7&lt;Assumptions!$B$3,$H7&gt;Assumptions!$B$3+90),"Outside 13 weeks","Week "&amp;(INT(($H7-Assumptions!$B$3)/7)+1)),""))</f>
        <v/>
      </c>
      <c r="E7" s="18" t="n">
        <v>760</v>
      </c>
      <c r="F7" s="16" t="inlineStr">
        <is>
          <t>Fictional Site Lead</t>
        </is>
      </c>
      <c r="G7" s="16" t="inlineStr">
        <is>
          <t>Planned</t>
        </is>
      </c>
      <c r="H7" s="19" t="n">
        <v>46276</v>
      </c>
      <c r="I7" s="20" t="inlineStr">
        <is>
          <t>Fictional unit balance expected during Week 1.</t>
        </is>
      </c>
      <c r="J7" s="14">
        <f>IF(OR($C7="",$E7="",$G7="",$H7=""),"",IFERROR(IF(OR($G7="On Hold",$G7="Canceled"),0,IF($C7="Expected Collection",$E7*IF($G7="Completed",1,Assumptions!$B$6),IF($C7="Recurring Expense",-$E7*IF($G7="Completed",1,Assumptions!$B$7),IF($C7="Planned Capital",-$E7*IF($G7="Completed",1,Assumptions!$B$8),"")))),""))</f>
        <v/>
      </c>
      <c r="K7" s="22">
        <f>IF(AND($A7="",$B7="",$C7="",$E7="",$F7="",$G7="",$H7="",$I7=""),"",IFERROR(IF($A7="","Review: facility missing",IF($C7="","Review: type missing",IF($E7="","Review: amount missing",IF($E7&lt;=0,"Review: amount must be positive",IF($F7="","Review: owner missing",IF($G7="","Review: status missing",IF($H7="","Review: due date missing",IF(OR($H7&lt;Assumptions!$B$3,$H7&gt;Assumptions!$B$3+90),"Review: outside 13 weeks","Ready")))))))),"Review: check inputs"))</f>
        <v/>
      </c>
    </row>
    <row r="8" ht="22" customHeight="1">
      <c r="A8" s="16" t="inlineStr">
        <is>
          <t>Cedar Lantern Storage (Fictional)</t>
        </is>
      </c>
      <c r="B8" s="17" t="inlineStr"/>
      <c r="C8" s="16" t="inlineStr">
        <is>
          <t>Recurring Expense</t>
        </is>
      </c>
      <c r="D8" s="9">
        <f>IF($H8="","",IFERROR(IF(OR($H8&lt;Assumptions!$B$3,$H8&gt;Assumptions!$B$3+90),"Outside 13 weeks","Week "&amp;(INT(($H8-Assumptions!$B$3)/7)+1)),""))</f>
        <v/>
      </c>
      <c r="E8" s="18" t="n">
        <v>4800</v>
      </c>
      <c r="F8" s="16" t="inlineStr">
        <is>
          <t>Fictional Bookkeeping Role</t>
        </is>
      </c>
      <c r="G8" s="16" t="inlineStr">
        <is>
          <t>Confirmed</t>
        </is>
      </c>
      <c r="H8" s="19" t="n">
        <v>46278</v>
      </c>
      <c r="I8" s="20" t="inlineStr">
        <is>
          <t>Fictional weekly staffing and operating expense estimate.</t>
        </is>
      </c>
      <c r="J8" s="11">
        <f>IF(OR($C8="",$E8="",$G8="",$H8=""),"",IFERROR(IF(OR($G8="On Hold",$G8="Canceled"),0,IF($C8="Expected Collection",$E8*IF($G8="Completed",1,Assumptions!$B$6),IF($C8="Recurring Expense",-$E8*IF($G8="Completed",1,Assumptions!$B$7),IF($C8="Planned Capital",-$E8*IF($G8="Completed",1,Assumptions!$B$8),"")))),""))</f>
        <v/>
      </c>
      <c r="K8" s="21">
        <f>IF(AND($A8="",$B8="",$C8="",$E8="",$F8="",$G8="",$H8="",$I8=""),"",IFERROR(IF($A8="","Review: facility missing",IF($C8="","Review: type missing",IF($E8="","Review: amount missing",IF($E8&lt;=0,"Review: amount must be positive",IF($F8="","Review: owner missing",IF($G8="","Review: status missing",IF($H8="","Review: due date missing",IF(OR($H8&lt;Assumptions!$B$3,$H8&gt;Assumptions!$B$3+90),"Review: outside 13 weeks","Ready")))))))),"Review: check inputs"))</f>
        <v/>
      </c>
    </row>
    <row r="9" ht="22" customHeight="1">
      <c r="A9" s="16" t="inlineStr">
        <is>
          <t>Blue Kite Storage (Fictional)</t>
        </is>
      </c>
      <c r="B9" s="17" t="inlineStr">
        <is>
          <t>C-021</t>
        </is>
      </c>
      <c r="C9" s="16" t="inlineStr">
        <is>
          <t>Expected Collection</t>
        </is>
      </c>
      <c r="D9" s="12">
        <f>IF($H9="","",IFERROR(IF(OR($H9&lt;Assumptions!$B$3,$H9&gt;Assumptions!$B$3+90),"Outside 13 weeks","Week "&amp;(INT(($H9-Assumptions!$B$3)/7)+1)),""))</f>
        <v/>
      </c>
      <c r="E9" s="18" t="n">
        <v>1320</v>
      </c>
      <c r="F9" s="16" t="inlineStr">
        <is>
          <t>Fictional Regional Lead</t>
        </is>
      </c>
      <c r="G9" s="16" t="inlineStr">
        <is>
          <t>Planned</t>
        </is>
      </c>
      <c r="H9" s="19" t="n">
        <v>46281</v>
      </c>
      <c r="I9" s="20" t="inlineStr">
        <is>
          <t>Fictional collection estimate for internal planning.</t>
        </is>
      </c>
      <c r="J9" s="14">
        <f>IF(OR($C9="",$E9="",$G9="",$H9=""),"",IFERROR(IF(OR($G9="On Hold",$G9="Canceled"),0,IF($C9="Expected Collection",$E9*IF($G9="Completed",1,Assumptions!$B$6),IF($C9="Recurring Expense",-$E9*IF($G9="Completed",1,Assumptions!$B$7),IF($C9="Planned Capital",-$E9*IF($G9="Completed",1,Assumptions!$B$8),"")))),""))</f>
        <v/>
      </c>
      <c r="K9" s="22">
        <f>IF(AND($A9="",$B9="",$C9="",$E9="",$F9="",$G9="",$H9="",$I9=""),"",IFERROR(IF($A9="","Review: facility missing",IF($C9="","Review: type missing",IF($E9="","Review: amount missing",IF($E9&lt;=0,"Review: amount must be positive",IF($F9="","Review: owner missing",IF($G9="","Review: status missing",IF($H9="","Review: due date missing",IF(OR($H9&lt;Assumptions!$B$3,$H9&gt;Assumptions!$B$3+90),"Review: outside 13 weeks","Ready")))))))),"Review: check inputs"))</f>
        <v/>
      </c>
    </row>
    <row r="10" ht="22" customHeight="1">
      <c r="A10" s="16" t="inlineStr">
        <is>
          <t>Cedar Lantern Storage (Fictional)</t>
        </is>
      </c>
      <c r="B10" s="17" t="inlineStr"/>
      <c r="C10" s="16" t="inlineStr">
        <is>
          <t>Recurring Expense</t>
        </is>
      </c>
      <c r="D10" s="9">
        <f>IF($H10="","",IFERROR(IF(OR($H10&lt;Assumptions!$B$3,$H10&gt;Assumptions!$B$3+90),"Outside 13 weeks","Week "&amp;(INT(($H10-Assumptions!$B$3)/7)+1)),""))</f>
        <v/>
      </c>
      <c r="E10" s="18" t="n">
        <v>2100</v>
      </c>
      <c r="F10" s="16" t="inlineStr">
        <is>
          <t>Fictional Bookkeeping Role</t>
        </is>
      </c>
      <c r="G10" s="16" t="inlineStr">
        <is>
          <t>Planned</t>
        </is>
      </c>
      <c r="H10" s="19" t="n">
        <v>46285</v>
      </c>
      <c r="I10" s="20" t="inlineStr">
        <is>
          <t>Fictional utilities and service expense estimate.</t>
        </is>
      </c>
      <c r="J10" s="11">
        <f>IF(OR($C10="",$E10="",$G10="",$H10=""),"",IFERROR(IF(OR($G10="On Hold",$G10="Canceled"),0,IF($C10="Expected Collection",$E10*IF($G10="Completed",1,Assumptions!$B$6),IF($C10="Recurring Expense",-$E10*IF($G10="Completed",1,Assumptions!$B$7),IF($C10="Planned Capital",-$E10*IF($G10="Completed",1,Assumptions!$B$8),"")))),""))</f>
        <v/>
      </c>
      <c r="K10" s="21">
        <f>IF(AND($A10="",$B10="",$C10="",$E10="",$F10="",$G10="",$H10="",$I10=""),"",IFERROR(IF($A10="","Review: facility missing",IF($C10="","Review: type missing",IF($E10="","Review: amount missing",IF($E10&lt;=0,"Review: amount must be positive",IF($F10="","Review: owner missing",IF($G10="","Review: status missing",IF($H10="","Review: due date missing",IF(OR($H10&lt;Assumptions!$B$3,$H10&gt;Assumptions!$B$3+90),"Review: outside 13 weeks","Ready")))))))),"Review: check inputs"))</f>
        <v/>
      </c>
    </row>
    <row r="11" ht="22" customHeight="1">
      <c r="A11" s="16" t="inlineStr">
        <is>
          <t>Cedar Lantern Storage (Fictional)</t>
        </is>
      </c>
      <c r="B11" s="17" t="inlineStr"/>
      <c r="C11" s="16" t="inlineStr">
        <is>
          <t>Planned Capital</t>
        </is>
      </c>
      <c r="D11" s="12">
        <f>IF($H11="","",IFERROR(IF(OR($H11&lt;Assumptions!$B$3,$H11&gt;Assumptions!$B$3+90),"Outside 13 weeks","Week "&amp;(INT(($H11-Assumptions!$B$3)/7)+1)),""))</f>
        <v/>
      </c>
      <c r="E11" s="18" t="n">
        <v>12500</v>
      </c>
      <c r="F11" s="16" t="inlineStr">
        <is>
          <t>Fictional Regional Lead</t>
        </is>
      </c>
      <c r="G11" s="16" t="inlineStr">
        <is>
          <t>On Hold</t>
        </is>
      </c>
      <c r="H11" s="19" t="n">
        <v>46292</v>
      </c>
      <c r="I11" s="20" t="inlineStr">
        <is>
          <t>Fictional camera replacement concept awaiting human review.</t>
        </is>
      </c>
      <c r="J11" s="14">
        <f>IF(OR($C11="",$E11="",$G11="",$H11=""),"",IFERROR(IF(OR($G11="On Hold",$G11="Canceled"),0,IF($C11="Expected Collection",$E11*IF($G11="Completed",1,Assumptions!$B$6),IF($C11="Recurring Expense",-$E11*IF($G11="Completed",1,Assumptions!$B$7),IF($C11="Planned Capital",-$E11*IF($G11="Completed",1,Assumptions!$B$8),"")))),""))</f>
        <v/>
      </c>
      <c r="K11" s="22">
        <f>IF(AND($A11="",$B11="",$C11="",$E11="",$F11="",$G11="",$H11="",$I11=""),"",IFERROR(IF($A11="","Review: facility missing",IF($C11="","Review: type missing",IF($E11="","Review: amount missing",IF($E11&lt;=0,"Review: amount must be positive",IF($F11="","Review: owner missing",IF($G11="","Review: status missing",IF($H11="","Review: due date missing",IF(OR($H11&lt;Assumptions!$B$3,$H11&gt;Assumptions!$B$3+90),"Review: outside 13 weeks","Ready")))))))),"Review: check inputs"))</f>
        <v/>
      </c>
    </row>
    <row r="12" ht="22" customHeight="1">
      <c r="A12" s="16" t="inlineStr">
        <is>
          <t>Blue Kite Storage (Fictional)</t>
        </is>
      </c>
      <c r="B12" s="17" t="inlineStr">
        <is>
          <t>D-204</t>
        </is>
      </c>
      <c r="C12" s="16" t="inlineStr">
        <is>
          <t>Expected Collection</t>
        </is>
      </c>
      <c r="D12" s="9">
        <f>IF($H12="","",IFERROR(IF(OR($H12&lt;Assumptions!$B$3,$H12&gt;Assumptions!$B$3+90),"Outside 13 weeks","Week "&amp;(INT(($H12-Assumptions!$B$3)/7)+1)),""))</f>
        <v/>
      </c>
      <c r="E12" s="18" t="n">
        <v>2400</v>
      </c>
      <c r="F12" s="16" t="inlineStr">
        <is>
          <t>Fictional Site Lead</t>
        </is>
      </c>
      <c r="G12" s="16" t="inlineStr">
        <is>
          <t>Confirmed</t>
        </is>
      </c>
      <c r="H12" s="19" t="n">
        <v>46299</v>
      </c>
      <c r="I12" s="20" t="inlineStr">
        <is>
          <t>Fictional multi-unit collection estimate.</t>
        </is>
      </c>
      <c r="J12" s="11">
        <f>IF(OR($C12="",$E12="",$G12="",$H12=""),"",IFERROR(IF(OR($G12="On Hold",$G12="Canceled"),0,IF($C12="Expected Collection",$E12*IF($G12="Completed",1,Assumptions!$B$6),IF($C12="Recurring Expense",-$E12*IF($G12="Completed",1,Assumptions!$B$7),IF($C12="Planned Capital",-$E12*IF($G12="Completed",1,Assumptions!$B$8),"")))),""))</f>
        <v/>
      </c>
      <c r="K12" s="21">
        <f>IF(AND($A12="",$B12="",$C12="",$E12="",$F12="",$G12="",$H12="",$I12=""),"",IFERROR(IF($A12="","Review: facility missing",IF($C12="","Review: type missing",IF($E12="","Review: amount missing",IF($E12&lt;=0,"Review: amount must be positive",IF($F12="","Review: owner missing",IF($G12="","Review: status missing",IF($H12="","Review: due date missing",IF(OR($H12&lt;Assumptions!$B$3,$H12&gt;Assumptions!$B$3+90),"Review: outside 13 weeks","Ready")))))))),"Review: check inputs"))</f>
        <v/>
      </c>
    </row>
    <row r="13" ht="22" customHeight="1">
      <c r="A13" s="16" t="inlineStr">
        <is>
          <t>Blue Kite Storage (Fictional)</t>
        </is>
      </c>
      <c r="B13" s="17" t="inlineStr"/>
      <c r="C13" s="16" t="inlineStr">
        <is>
          <t>Recurring Expense</t>
        </is>
      </c>
      <c r="D13" s="12">
        <f>IF($H13="","",IFERROR(IF(OR($H13&lt;Assumptions!$B$3,$H13&gt;Assumptions!$B$3+90),"Outside 13 weeks","Week "&amp;(INT(($H13-Assumptions!$B$3)/7)+1)),""))</f>
        <v/>
      </c>
      <c r="E13" s="18" t="n">
        <v>5300</v>
      </c>
      <c r="F13" s="16" t="inlineStr">
        <is>
          <t>Fictional Bookkeeping Role</t>
        </is>
      </c>
      <c r="G13" s="16" t="inlineStr">
        <is>
          <t>Planned</t>
        </is>
      </c>
      <c r="H13" s="19" t="n">
        <v>46306</v>
      </c>
      <c r="I13" s="20" t="inlineStr">
        <is>
          <t>Fictional monthly operating expense estimate.</t>
        </is>
      </c>
      <c r="J13" s="14">
        <f>IF(OR($C13="",$E13="",$G13="",$H13=""),"",IFERROR(IF(OR($G13="On Hold",$G13="Canceled"),0,IF($C13="Expected Collection",$E13*IF($G13="Completed",1,Assumptions!$B$6),IF($C13="Recurring Expense",-$E13*IF($G13="Completed",1,Assumptions!$B$7),IF($C13="Planned Capital",-$E13*IF($G13="Completed",1,Assumptions!$B$8),"")))),""))</f>
        <v/>
      </c>
      <c r="K13" s="22">
        <f>IF(AND($A13="",$B13="",$C13="",$E13="",$F13="",$G13="",$H13="",$I13=""),"",IFERROR(IF($A13="","Review: facility missing",IF($C13="","Review: type missing",IF($E13="","Review: amount missing",IF($E13&lt;=0,"Review: amount must be positive",IF($F13="","Review: owner missing",IF($G13="","Review: status missing",IF($H13="","Review: due date missing",IF(OR($H13&lt;Assumptions!$B$3,$H13&gt;Assumptions!$B$3+90),"Review: outside 13 weeks","Ready")))))))),"Review: check inputs"))</f>
        <v/>
      </c>
    </row>
    <row r="14" ht="22" customHeight="1">
      <c r="A14" s="16" t="inlineStr">
        <is>
          <t>Cedar Lantern Storage (Fictional)</t>
        </is>
      </c>
      <c r="B14" s="17" t="inlineStr"/>
      <c r="C14" s="16" t="inlineStr">
        <is>
          <t>Planned Capital</t>
        </is>
      </c>
      <c r="D14" s="9">
        <f>IF($H14="","",IFERROR(IF(OR($H14&lt;Assumptions!$B$3,$H14&gt;Assumptions!$B$3+90),"Outside 13 weeks","Week "&amp;(INT(($H14-Assumptions!$B$3)/7)+1)),""))</f>
        <v/>
      </c>
      <c r="E14" s="18" t="n">
        <v>6800</v>
      </c>
      <c r="F14" s="16" t="inlineStr">
        <is>
          <t>Fictional Regional Lead</t>
        </is>
      </c>
      <c r="G14" s="16" t="inlineStr">
        <is>
          <t>Planned</t>
        </is>
      </c>
      <c r="H14" s="19" t="n">
        <v>46327</v>
      </c>
      <c r="I14" s="20" t="inlineStr">
        <is>
          <t>Fictional exterior lighting project planning amount.</t>
        </is>
      </c>
      <c r="J14" s="11">
        <f>IF(OR($C14="",$E14="",$G14="",$H14=""),"",IFERROR(IF(OR($G14="On Hold",$G14="Canceled"),0,IF($C14="Expected Collection",$E14*IF($G14="Completed",1,Assumptions!$B$6),IF($C14="Recurring Expense",-$E14*IF($G14="Completed",1,Assumptions!$B$7),IF($C14="Planned Capital",-$E14*IF($G14="Completed",1,Assumptions!$B$8),"")))),""))</f>
        <v/>
      </c>
      <c r="K14" s="21">
        <f>IF(AND($A14="",$B14="",$C14="",$E14="",$F14="",$G14="",$H14="",$I14=""),"",IFERROR(IF($A14="","Review: facility missing",IF($C14="","Review: type missing",IF($E14="","Review: amount missing",IF($E14&lt;=0,"Review: amount must be positive",IF($F14="","Review: owner missing",IF($G14="","Review: status missing",IF($H14="","Review: due date missing",IF(OR($H14&lt;Assumptions!$B$3,$H14&gt;Assumptions!$B$3+90),"Review: outside 13 weeks","Ready")))))))),"Review: check inputs"))</f>
        <v/>
      </c>
    </row>
    <row r="15" ht="22" customHeight="1">
      <c r="A15" s="16" t="inlineStr">
        <is>
          <t>Cedar Lantern Storage (Fictional)</t>
        </is>
      </c>
      <c r="B15" s="17" t="inlineStr">
        <is>
          <t>E-008</t>
        </is>
      </c>
      <c r="C15" s="16" t="inlineStr">
        <is>
          <t>Expected Collection</t>
        </is>
      </c>
      <c r="D15" s="12">
        <f>IF($H15="","",IFERROR(IF(OR($H15&lt;Assumptions!$B$3,$H15&gt;Assumptions!$B$3+90),"Outside 13 weeks","Week "&amp;(INT(($H15-Assumptions!$B$3)/7)+1)),""))</f>
        <v/>
      </c>
      <c r="E15" s="18" t="n">
        <v>990</v>
      </c>
      <c r="F15" s="16" t="inlineStr">
        <is>
          <t>Fictional Site Lead</t>
        </is>
      </c>
      <c r="G15" s="16" t="inlineStr">
        <is>
          <t>Canceled</t>
        </is>
      </c>
      <c r="H15" s="19" t="n">
        <v>46362</v>
      </c>
      <c r="I15" s="20" t="inlineStr">
        <is>
          <t>Fictional collection canceled at the final forecast boundary.</t>
        </is>
      </c>
      <c r="J15" s="14">
        <f>IF(OR($C15="",$E15="",$G15="",$H15=""),"",IFERROR(IF(OR($G15="On Hold",$G15="Canceled"),0,IF($C15="Expected Collection",$E15*IF($G15="Completed",1,Assumptions!$B$6),IF($C15="Recurring Expense",-$E15*IF($G15="Completed",1,Assumptions!$B$7),IF($C15="Planned Capital",-$E15*IF($G15="Completed",1,Assumptions!$B$8),"")))),""))</f>
        <v/>
      </c>
      <c r="K15" s="22">
        <f>IF(AND($A15="",$B15="",$C15="",$E15="",$F15="",$G15="",$H15="",$I15=""),"",IFERROR(IF($A15="","Review: facility missing",IF($C15="","Review: type missing",IF($E15="","Review: amount missing",IF($E15&lt;=0,"Review: amount must be positive",IF($F15="","Review: owner missing",IF($G15="","Review: status missing",IF($H15="","Review: due date missing",IF(OR($H15&lt;Assumptions!$B$3,$H15&gt;Assumptions!$B$3+90),"Review: outside 13 weeks","Ready")))))))),"Review: check inputs"))</f>
        <v/>
      </c>
    </row>
    <row r="16" ht="22" customHeight="1">
      <c r="A16" s="16" t="n"/>
      <c r="B16" s="17" t="n"/>
      <c r="C16" s="16" t="n"/>
      <c r="D16" s="9">
        <f>IF($H16="","",IFERROR(IF(OR($H16&lt;Assumptions!$B$3,$H16&gt;Assumptions!$B$3+90),"Outside 13 weeks","Week "&amp;(INT(($H16-Assumptions!$B$3)/7)+1)),""))</f>
        <v/>
      </c>
      <c r="E16" s="18" t="n"/>
      <c r="F16" s="16" t="n"/>
      <c r="G16" s="16" t="n"/>
      <c r="H16" s="19" t="n"/>
      <c r="I16" s="20" t="n"/>
      <c r="J16" s="11">
        <f>IF(OR($C16="",$E16="",$G16="",$H16=""),"",IFERROR(IF(OR($G16="On Hold",$G16="Canceled"),0,IF($C16="Expected Collection",$E16*IF($G16="Completed",1,Assumptions!$B$6),IF($C16="Recurring Expense",-$E16*IF($G16="Completed",1,Assumptions!$B$7),IF($C16="Planned Capital",-$E16*IF($G16="Completed",1,Assumptions!$B$8),"")))),""))</f>
        <v/>
      </c>
      <c r="K16" s="21">
        <f>IF(AND($A16="",$B16="",$C16="",$E16="",$F16="",$G16="",$H16="",$I16=""),"",IFERROR(IF($A16="","Review: facility missing",IF($C16="","Review: type missing",IF($E16="","Review: amount missing",IF($E16&lt;=0,"Review: amount must be positive",IF($F16="","Review: owner missing",IF($G16="","Review: status missing",IF($H16="","Review: due date missing",IF(OR($H16&lt;Assumptions!$B$3,$H16&gt;Assumptions!$B$3+90),"Review: outside 13 weeks","Ready")))))))),"Review: check inputs"))</f>
        <v/>
      </c>
    </row>
    <row r="17" ht="22" customHeight="1">
      <c r="A17" s="16" t="n"/>
      <c r="B17" s="17" t="n"/>
      <c r="C17" s="16" t="n"/>
      <c r="D17" s="12">
        <f>IF($H17="","",IFERROR(IF(OR($H17&lt;Assumptions!$B$3,$H17&gt;Assumptions!$B$3+90),"Outside 13 weeks","Week "&amp;(INT(($H17-Assumptions!$B$3)/7)+1)),""))</f>
        <v/>
      </c>
      <c r="E17" s="18" t="n"/>
      <c r="F17" s="16" t="n"/>
      <c r="G17" s="16" t="n"/>
      <c r="H17" s="19" t="n"/>
      <c r="I17" s="20" t="n"/>
      <c r="J17" s="14">
        <f>IF(OR($C17="",$E17="",$G17="",$H17=""),"",IFERROR(IF(OR($G17="On Hold",$G17="Canceled"),0,IF($C17="Expected Collection",$E17*IF($G17="Completed",1,Assumptions!$B$6),IF($C17="Recurring Expense",-$E17*IF($G17="Completed",1,Assumptions!$B$7),IF($C17="Planned Capital",-$E17*IF($G17="Completed",1,Assumptions!$B$8),"")))),""))</f>
        <v/>
      </c>
      <c r="K17" s="22">
        <f>IF(AND($A17="",$B17="",$C17="",$E17="",$F17="",$G17="",$H17="",$I17=""),"",IFERROR(IF($A17="","Review: facility missing",IF($C17="","Review: type missing",IF($E17="","Review: amount missing",IF($E17&lt;=0,"Review: amount must be positive",IF($F17="","Review: owner missing",IF($G17="","Review: status missing",IF($H17="","Review: due date missing",IF(OR($H17&lt;Assumptions!$B$3,$H17&gt;Assumptions!$B$3+90),"Review: outside 13 weeks","Ready")))))))),"Review: check inputs"))</f>
        <v/>
      </c>
    </row>
    <row r="18" ht="22" customHeight="1">
      <c r="A18" s="16" t="n"/>
      <c r="B18" s="17" t="n"/>
      <c r="C18" s="16" t="n"/>
      <c r="D18" s="9">
        <f>IF($H18="","",IFERROR(IF(OR($H18&lt;Assumptions!$B$3,$H18&gt;Assumptions!$B$3+90),"Outside 13 weeks","Week "&amp;(INT(($H18-Assumptions!$B$3)/7)+1)),""))</f>
        <v/>
      </c>
      <c r="E18" s="18" t="n"/>
      <c r="F18" s="16" t="n"/>
      <c r="G18" s="16" t="n"/>
      <c r="H18" s="19" t="n"/>
      <c r="I18" s="20" t="n"/>
      <c r="J18" s="11">
        <f>IF(OR($C18="",$E18="",$G18="",$H18=""),"",IFERROR(IF(OR($G18="On Hold",$G18="Canceled"),0,IF($C18="Expected Collection",$E18*IF($G18="Completed",1,Assumptions!$B$6),IF($C18="Recurring Expense",-$E18*IF($G18="Completed",1,Assumptions!$B$7),IF($C18="Planned Capital",-$E18*IF($G18="Completed",1,Assumptions!$B$8),"")))),""))</f>
        <v/>
      </c>
      <c r="K18" s="21">
        <f>IF(AND($A18="",$B18="",$C18="",$E18="",$F18="",$G18="",$H18="",$I18=""),"",IFERROR(IF($A18="","Review: facility missing",IF($C18="","Review: type missing",IF($E18="","Review: amount missing",IF($E18&lt;=0,"Review: amount must be positive",IF($F18="","Review: owner missing",IF($G18="","Review: status missing",IF($H18="","Review: due date missing",IF(OR($H18&lt;Assumptions!$B$3,$H18&gt;Assumptions!$B$3+90),"Review: outside 13 weeks","Ready")))))))),"Review: check inputs"))</f>
        <v/>
      </c>
    </row>
    <row r="19" ht="22" customHeight="1">
      <c r="A19" s="16" t="n"/>
      <c r="B19" s="17" t="n"/>
      <c r="C19" s="16" t="n"/>
      <c r="D19" s="12">
        <f>IF($H19="","",IFERROR(IF(OR($H19&lt;Assumptions!$B$3,$H19&gt;Assumptions!$B$3+90),"Outside 13 weeks","Week "&amp;(INT(($H19-Assumptions!$B$3)/7)+1)),""))</f>
        <v/>
      </c>
      <c r="E19" s="18" t="n"/>
      <c r="F19" s="16" t="n"/>
      <c r="G19" s="16" t="n"/>
      <c r="H19" s="19" t="n"/>
      <c r="I19" s="20" t="n"/>
      <c r="J19" s="14">
        <f>IF(OR($C19="",$E19="",$G19="",$H19=""),"",IFERROR(IF(OR($G19="On Hold",$G19="Canceled"),0,IF($C19="Expected Collection",$E19*IF($G19="Completed",1,Assumptions!$B$6),IF($C19="Recurring Expense",-$E19*IF($G19="Completed",1,Assumptions!$B$7),IF($C19="Planned Capital",-$E19*IF($G19="Completed",1,Assumptions!$B$8),"")))),""))</f>
        <v/>
      </c>
      <c r="K19" s="22">
        <f>IF(AND($A19="",$B19="",$C19="",$E19="",$F19="",$G19="",$H19="",$I19=""),"",IFERROR(IF($A19="","Review: facility missing",IF($C19="","Review: type missing",IF($E19="","Review: amount missing",IF($E19&lt;=0,"Review: amount must be positive",IF($F19="","Review: owner missing",IF($G19="","Review: status missing",IF($H19="","Review: due date missing",IF(OR($H19&lt;Assumptions!$B$3,$H19&gt;Assumptions!$B$3+90),"Review: outside 13 weeks","Ready")))))))),"Review: check inputs"))</f>
        <v/>
      </c>
    </row>
    <row r="20" ht="22" customHeight="1">
      <c r="A20" s="16" t="n"/>
      <c r="B20" s="17" t="n"/>
      <c r="C20" s="16" t="n"/>
      <c r="D20" s="9">
        <f>IF($H20="","",IFERROR(IF(OR($H20&lt;Assumptions!$B$3,$H20&gt;Assumptions!$B$3+90),"Outside 13 weeks","Week "&amp;(INT(($H20-Assumptions!$B$3)/7)+1)),""))</f>
        <v/>
      </c>
      <c r="E20" s="18" t="n"/>
      <c r="F20" s="16" t="n"/>
      <c r="G20" s="16" t="n"/>
      <c r="H20" s="19" t="n"/>
      <c r="I20" s="20" t="n"/>
      <c r="J20" s="11">
        <f>IF(OR($C20="",$E20="",$G20="",$H20=""),"",IFERROR(IF(OR($G20="On Hold",$G20="Canceled"),0,IF($C20="Expected Collection",$E20*IF($G20="Completed",1,Assumptions!$B$6),IF($C20="Recurring Expense",-$E20*IF($G20="Completed",1,Assumptions!$B$7),IF($C20="Planned Capital",-$E20*IF($G20="Completed",1,Assumptions!$B$8),"")))),""))</f>
        <v/>
      </c>
      <c r="K20" s="21">
        <f>IF(AND($A20="",$B20="",$C20="",$E20="",$F20="",$G20="",$H20="",$I20=""),"",IFERROR(IF($A20="","Review: facility missing",IF($C20="","Review: type missing",IF($E20="","Review: amount missing",IF($E20&lt;=0,"Review: amount must be positive",IF($F20="","Review: owner missing",IF($G20="","Review: status missing",IF($H20="","Review: due date missing",IF(OR($H20&lt;Assumptions!$B$3,$H20&gt;Assumptions!$B$3+90),"Review: outside 13 weeks","Ready")))))))),"Review: check inputs"))</f>
        <v/>
      </c>
    </row>
    <row r="21" ht="22" customHeight="1">
      <c r="A21" s="16" t="n"/>
      <c r="B21" s="17" t="n"/>
      <c r="C21" s="16" t="n"/>
      <c r="D21" s="12">
        <f>IF($H21="","",IFERROR(IF(OR($H21&lt;Assumptions!$B$3,$H21&gt;Assumptions!$B$3+90),"Outside 13 weeks","Week "&amp;(INT(($H21-Assumptions!$B$3)/7)+1)),""))</f>
        <v/>
      </c>
      <c r="E21" s="18" t="n"/>
      <c r="F21" s="16" t="n"/>
      <c r="G21" s="16" t="n"/>
      <c r="H21" s="19" t="n"/>
      <c r="I21" s="20" t="n"/>
      <c r="J21" s="14">
        <f>IF(OR($C21="",$E21="",$G21="",$H21=""),"",IFERROR(IF(OR($G21="On Hold",$G21="Canceled"),0,IF($C21="Expected Collection",$E21*IF($G21="Completed",1,Assumptions!$B$6),IF($C21="Recurring Expense",-$E21*IF($G21="Completed",1,Assumptions!$B$7),IF($C21="Planned Capital",-$E21*IF($G21="Completed",1,Assumptions!$B$8),"")))),""))</f>
        <v/>
      </c>
      <c r="K21" s="22">
        <f>IF(AND($A21="",$B21="",$C21="",$E21="",$F21="",$G21="",$H21="",$I21=""),"",IFERROR(IF($A21="","Review: facility missing",IF($C21="","Review: type missing",IF($E21="","Review: amount missing",IF($E21&lt;=0,"Review: amount must be positive",IF($F21="","Review: owner missing",IF($G21="","Review: status missing",IF($H21="","Review: due date missing",IF(OR($H21&lt;Assumptions!$B$3,$H21&gt;Assumptions!$B$3+90),"Review: outside 13 weeks","Ready")))))))),"Review: check inputs"))</f>
        <v/>
      </c>
    </row>
    <row r="22" ht="22" customHeight="1">
      <c r="A22" s="16" t="n"/>
      <c r="B22" s="17" t="n"/>
      <c r="C22" s="16" t="n"/>
      <c r="D22" s="9">
        <f>IF($H22="","",IFERROR(IF(OR($H22&lt;Assumptions!$B$3,$H22&gt;Assumptions!$B$3+90),"Outside 13 weeks","Week "&amp;(INT(($H22-Assumptions!$B$3)/7)+1)),""))</f>
        <v/>
      </c>
      <c r="E22" s="18" t="n"/>
      <c r="F22" s="16" t="n"/>
      <c r="G22" s="16" t="n"/>
      <c r="H22" s="19" t="n"/>
      <c r="I22" s="20" t="n"/>
      <c r="J22" s="11">
        <f>IF(OR($C22="",$E22="",$G22="",$H22=""),"",IFERROR(IF(OR($G22="On Hold",$G22="Canceled"),0,IF($C22="Expected Collection",$E22*IF($G22="Completed",1,Assumptions!$B$6),IF($C22="Recurring Expense",-$E22*IF($G22="Completed",1,Assumptions!$B$7),IF($C22="Planned Capital",-$E22*IF($G22="Completed",1,Assumptions!$B$8),"")))),""))</f>
        <v/>
      </c>
      <c r="K22" s="21">
        <f>IF(AND($A22="",$B22="",$C22="",$E22="",$F22="",$G22="",$H22="",$I22=""),"",IFERROR(IF($A22="","Review: facility missing",IF($C22="","Review: type missing",IF($E22="","Review: amount missing",IF($E22&lt;=0,"Review: amount must be positive",IF($F22="","Review: owner missing",IF($G22="","Review: status missing",IF($H22="","Review: due date missing",IF(OR($H22&lt;Assumptions!$B$3,$H22&gt;Assumptions!$B$3+90),"Review: outside 13 weeks","Ready")))))))),"Review: check inputs"))</f>
        <v/>
      </c>
    </row>
    <row r="23" ht="22" customHeight="1">
      <c r="A23" s="16" t="n"/>
      <c r="B23" s="17" t="n"/>
      <c r="C23" s="16" t="n"/>
      <c r="D23" s="12">
        <f>IF($H23="","",IFERROR(IF(OR($H23&lt;Assumptions!$B$3,$H23&gt;Assumptions!$B$3+90),"Outside 13 weeks","Week "&amp;(INT(($H23-Assumptions!$B$3)/7)+1)),""))</f>
        <v/>
      </c>
      <c r="E23" s="18" t="n"/>
      <c r="F23" s="16" t="n"/>
      <c r="G23" s="16" t="n"/>
      <c r="H23" s="19" t="n"/>
      <c r="I23" s="20" t="n"/>
      <c r="J23" s="14">
        <f>IF(OR($C23="",$E23="",$G23="",$H23=""),"",IFERROR(IF(OR($G23="On Hold",$G23="Canceled"),0,IF($C23="Expected Collection",$E23*IF($G23="Completed",1,Assumptions!$B$6),IF($C23="Recurring Expense",-$E23*IF($G23="Completed",1,Assumptions!$B$7),IF($C23="Planned Capital",-$E23*IF($G23="Completed",1,Assumptions!$B$8),"")))),""))</f>
        <v/>
      </c>
      <c r="K23" s="22">
        <f>IF(AND($A23="",$B23="",$C23="",$E23="",$F23="",$G23="",$H23="",$I23=""),"",IFERROR(IF($A23="","Review: facility missing",IF($C23="","Review: type missing",IF($E23="","Review: amount missing",IF($E23&lt;=0,"Review: amount must be positive",IF($F23="","Review: owner missing",IF($G23="","Review: status missing",IF($H23="","Review: due date missing",IF(OR($H23&lt;Assumptions!$B$3,$H23&gt;Assumptions!$B$3+90),"Review: outside 13 weeks","Ready")))))))),"Review: check inputs"))</f>
        <v/>
      </c>
    </row>
    <row r="24" ht="22" customHeight="1">
      <c r="A24" s="16" t="n"/>
      <c r="B24" s="17" t="n"/>
      <c r="C24" s="16" t="n"/>
      <c r="D24" s="9">
        <f>IF($H24="","",IFERROR(IF(OR($H24&lt;Assumptions!$B$3,$H24&gt;Assumptions!$B$3+90),"Outside 13 weeks","Week "&amp;(INT(($H24-Assumptions!$B$3)/7)+1)),""))</f>
        <v/>
      </c>
      <c r="E24" s="18" t="n"/>
      <c r="F24" s="16" t="n"/>
      <c r="G24" s="16" t="n"/>
      <c r="H24" s="19" t="n"/>
      <c r="I24" s="20" t="n"/>
      <c r="J24" s="11">
        <f>IF(OR($C24="",$E24="",$G24="",$H24=""),"",IFERROR(IF(OR($G24="On Hold",$G24="Canceled"),0,IF($C24="Expected Collection",$E24*IF($G24="Completed",1,Assumptions!$B$6),IF($C24="Recurring Expense",-$E24*IF($G24="Completed",1,Assumptions!$B$7),IF($C24="Planned Capital",-$E24*IF($G24="Completed",1,Assumptions!$B$8),"")))),""))</f>
        <v/>
      </c>
      <c r="K24" s="21">
        <f>IF(AND($A24="",$B24="",$C24="",$E24="",$F24="",$G24="",$H24="",$I24=""),"",IFERROR(IF($A24="","Review: facility missing",IF($C24="","Review: type missing",IF($E24="","Review: amount missing",IF($E24&lt;=0,"Review: amount must be positive",IF($F24="","Review: owner missing",IF($G24="","Review: status missing",IF($H24="","Review: due date missing",IF(OR($H24&lt;Assumptions!$B$3,$H24&gt;Assumptions!$B$3+90),"Review: outside 13 weeks","Ready")))))))),"Review: check inputs"))</f>
        <v/>
      </c>
    </row>
    <row r="25" ht="22" customHeight="1">
      <c r="A25" s="16" t="n"/>
      <c r="B25" s="17" t="n"/>
      <c r="C25" s="16" t="n"/>
      <c r="D25" s="12">
        <f>IF($H25="","",IFERROR(IF(OR($H25&lt;Assumptions!$B$3,$H25&gt;Assumptions!$B$3+90),"Outside 13 weeks","Week "&amp;(INT(($H25-Assumptions!$B$3)/7)+1)),""))</f>
        <v/>
      </c>
      <c r="E25" s="18" t="n"/>
      <c r="F25" s="16" t="n"/>
      <c r="G25" s="16" t="n"/>
      <c r="H25" s="19" t="n"/>
      <c r="I25" s="20" t="n"/>
      <c r="J25" s="14">
        <f>IF(OR($C25="",$E25="",$G25="",$H25=""),"",IFERROR(IF(OR($G25="On Hold",$G25="Canceled"),0,IF($C25="Expected Collection",$E25*IF($G25="Completed",1,Assumptions!$B$6),IF($C25="Recurring Expense",-$E25*IF($G25="Completed",1,Assumptions!$B$7),IF($C25="Planned Capital",-$E25*IF($G25="Completed",1,Assumptions!$B$8),"")))),""))</f>
        <v/>
      </c>
      <c r="K25" s="22">
        <f>IF(AND($A25="",$B25="",$C25="",$E25="",$F25="",$G25="",$H25="",$I25=""),"",IFERROR(IF($A25="","Review: facility missing",IF($C25="","Review: type missing",IF($E25="","Review: amount missing",IF($E25&lt;=0,"Review: amount must be positive",IF($F25="","Review: owner missing",IF($G25="","Review: status missing",IF($H25="","Review: due date missing",IF(OR($H25&lt;Assumptions!$B$3,$H25&gt;Assumptions!$B$3+90),"Review: outside 13 weeks","Ready")))))))),"Review: check inputs"))</f>
        <v/>
      </c>
    </row>
    <row r="26" ht="22" customHeight="1">
      <c r="A26" s="16" t="n"/>
      <c r="B26" s="17" t="n"/>
      <c r="C26" s="16" t="n"/>
      <c r="D26" s="9">
        <f>IF($H26="","",IFERROR(IF(OR($H26&lt;Assumptions!$B$3,$H26&gt;Assumptions!$B$3+90),"Outside 13 weeks","Week "&amp;(INT(($H26-Assumptions!$B$3)/7)+1)),""))</f>
        <v/>
      </c>
      <c r="E26" s="18" t="n"/>
      <c r="F26" s="16" t="n"/>
      <c r="G26" s="16" t="n"/>
      <c r="H26" s="19" t="n"/>
      <c r="I26" s="20" t="n"/>
      <c r="J26" s="11">
        <f>IF(OR($C26="",$E26="",$G26="",$H26=""),"",IFERROR(IF(OR($G26="On Hold",$G26="Canceled"),0,IF($C26="Expected Collection",$E26*IF($G26="Completed",1,Assumptions!$B$6),IF($C26="Recurring Expense",-$E26*IF($G26="Completed",1,Assumptions!$B$7),IF($C26="Planned Capital",-$E26*IF($G26="Completed",1,Assumptions!$B$8),"")))),""))</f>
        <v/>
      </c>
      <c r="K26" s="21">
        <f>IF(AND($A26="",$B26="",$C26="",$E26="",$F26="",$G26="",$H26="",$I26=""),"",IFERROR(IF($A26="","Review: facility missing",IF($C26="","Review: type missing",IF($E26="","Review: amount missing",IF($E26&lt;=0,"Review: amount must be positive",IF($F26="","Review: owner missing",IF($G26="","Review: status missing",IF($H26="","Review: due date missing",IF(OR($H26&lt;Assumptions!$B$3,$H26&gt;Assumptions!$B$3+90),"Review: outside 13 weeks","Ready")))))))),"Review: check inputs"))</f>
        <v/>
      </c>
    </row>
    <row r="27" ht="22" customHeight="1">
      <c r="A27" s="16" t="n"/>
      <c r="B27" s="17" t="n"/>
      <c r="C27" s="16" t="n"/>
      <c r="D27" s="12">
        <f>IF($H27="","",IFERROR(IF(OR($H27&lt;Assumptions!$B$3,$H27&gt;Assumptions!$B$3+90),"Outside 13 weeks","Week "&amp;(INT(($H27-Assumptions!$B$3)/7)+1)),""))</f>
        <v/>
      </c>
      <c r="E27" s="18" t="n"/>
      <c r="F27" s="16" t="n"/>
      <c r="G27" s="16" t="n"/>
      <c r="H27" s="19" t="n"/>
      <c r="I27" s="20" t="n"/>
      <c r="J27" s="14">
        <f>IF(OR($C27="",$E27="",$G27="",$H27=""),"",IFERROR(IF(OR($G27="On Hold",$G27="Canceled"),0,IF($C27="Expected Collection",$E27*IF($G27="Completed",1,Assumptions!$B$6),IF($C27="Recurring Expense",-$E27*IF($G27="Completed",1,Assumptions!$B$7),IF($C27="Planned Capital",-$E27*IF($G27="Completed",1,Assumptions!$B$8),"")))),""))</f>
        <v/>
      </c>
      <c r="K27" s="22">
        <f>IF(AND($A27="",$B27="",$C27="",$E27="",$F27="",$G27="",$H27="",$I27=""),"",IFERROR(IF($A27="","Review: facility missing",IF($C27="","Review: type missing",IF($E27="","Review: amount missing",IF($E27&lt;=0,"Review: amount must be positive",IF($F27="","Review: owner missing",IF($G27="","Review: status missing",IF($H27="","Review: due date missing",IF(OR($H27&lt;Assumptions!$B$3,$H27&gt;Assumptions!$B$3+90),"Review: outside 13 weeks","Ready")))))))),"Review: check inputs"))</f>
        <v/>
      </c>
    </row>
    <row r="28" ht="22" customHeight="1">
      <c r="A28" s="16" t="n"/>
      <c r="B28" s="17" t="n"/>
      <c r="C28" s="16" t="n"/>
      <c r="D28" s="9">
        <f>IF($H28="","",IFERROR(IF(OR($H28&lt;Assumptions!$B$3,$H28&gt;Assumptions!$B$3+90),"Outside 13 weeks","Week "&amp;(INT(($H28-Assumptions!$B$3)/7)+1)),""))</f>
        <v/>
      </c>
      <c r="E28" s="18" t="n"/>
      <c r="F28" s="16" t="n"/>
      <c r="G28" s="16" t="n"/>
      <c r="H28" s="19" t="n"/>
      <c r="I28" s="20" t="n"/>
      <c r="J28" s="11">
        <f>IF(OR($C28="",$E28="",$G28="",$H28=""),"",IFERROR(IF(OR($G28="On Hold",$G28="Canceled"),0,IF($C28="Expected Collection",$E28*IF($G28="Completed",1,Assumptions!$B$6),IF($C28="Recurring Expense",-$E28*IF($G28="Completed",1,Assumptions!$B$7),IF($C28="Planned Capital",-$E28*IF($G28="Completed",1,Assumptions!$B$8),"")))),""))</f>
        <v/>
      </c>
      <c r="K28" s="21">
        <f>IF(AND($A28="",$B28="",$C28="",$E28="",$F28="",$G28="",$H28="",$I28=""),"",IFERROR(IF($A28="","Review: facility missing",IF($C28="","Review: type missing",IF($E28="","Review: amount missing",IF($E28&lt;=0,"Review: amount must be positive",IF($F28="","Review: owner missing",IF($G28="","Review: status missing",IF($H28="","Review: due date missing",IF(OR($H28&lt;Assumptions!$B$3,$H28&gt;Assumptions!$B$3+90),"Review: outside 13 weeks","Ready")))))))),"Review: check inputs"))</f>
        <v/>
      </c>
    </row>
    <row r="29" ht="22" customHeight="1">
      <c r="A29" s="16" t="n"/>
      <c r="B29" s="17" t="n"/>
      <c r="C29" s="16" t="n"/>
      <c r="D29" s="12">
        <f>IF($H29="","",IFERROR(IF(OR($H29&lt;Assumptions!$B$3,$H29&gt;Assumptions!$B$3+90),"Outside 13 weeks","Week "&amp;(INT(($H29-Assumptions!$B$3)/7)+1)),""))</f>
        <v/>
      </c>
      <c r="E29" s="18" t="n"/>
      <c r="F29" s="16" t="n"/>
      <c r="G29" s="16" t="n"/>
      <c r="H29" s="19" t="n"/>
      <c r="I29" s="20" t="n"/>
      <c r="J29" s="14">
        <f>IF(OR($C29="",$E29="",$G29="",$H29=""),"",IFERROR(IF(OR($G29="On Hold",$G29="Canceled"),0,IF($C29="Expected Collection",$E29*IF($G29="Completed",1,Assumptions!$B$6),IF($C29="Recurring Expense",-$E29*IF($G29="Completed",1,Assumptions!$B$7),IF($C29="Planned Capital",-$E29*IF($G29="Completed",1,Assumptions!$B$8),"")))),""))</f>
        <v/>
      </c>
      <c r="K29" s="22">
        <f>IF(AND($A29="",$B29="",$C29="",$E29="",$F29="",$G29="",$H29="",$I29=""),"",IFERROR(IF($A29="","Review: facility missing",IF($C29="","Review: type missing",IF($E29="","Review: amount missing",IF($E29&lt;=0,"Review: amount must be positive",IF($F29="","Review: owner missing",IF($G29="","Review: status missing",IF($H29="","Review: due date missing",IF(OR($H29&lt;Assumptions!$B$3,$H29&gt;Assumptions!$B$3+90),"Review: outside 13 weeks","Ready")))))))),"Review: check inputs"))</f>
        <v/>
      </c>
    </row>
    <row r="30" ht="22" customHeight="1">
      <c r="A30" s="16" t="n"/>
      <c r="B30" s="17" t="n"/>
      <c r="C30" s="16" t="n"/>
      <c r="D30" s="9">
        <f>IF($H30="","",IFERROR(IF(OR($H30&lt;Assumptions!$B$3,$H30&gt;Assumptions!$B$3+90),"Outside 13 weeks","Week "&amp;(INT(($H30-Assumptions!$B$3)/7)+1)),""))</f>
        <v/>
      </c>
      <c r="E30" s="18" t="n"/>
      <c r="F30" s="16" t="n"/>
      <c r="G30" s="16" t="n"/>
      <c r="H30" s="19" t="n"/>
      <c r="I30" s="20" t="n"/>
      <c r="J30" s="11">
        <f>IF(OR($C30="",$E30="",$G30="",$H30=""),"",IFERROR(IF(OR($G30="On Hold",$G30="Canceled"),0,IF($C30="Expected Collection",$E30*IF($G30="Completed",1,Assumptions!$B$6),IF($C30="Recurring Expense",-$E30*IF($G30="Completed",1,Assumptions!$B$7),IF($C30="Planned Capital",-$E30*IF($G30="Completed",1,Assumptions!$B$8),"")))),""))</f>
        <v/>
      </c>
      <c r="K30" s="21">
        <f>IF(AND($A30="",$B30="",$C30="",$E30="",$F30="",$G30="",$H30="",$I30=""),"",IFERROR(IF($A30="","Review: facility missing",IF($C30="","Review: type missing",IF($E30="","Review: amount missing",IF($E30&lt;=0,"Review: amount must be positive",IF($F30="","Review: owner missing",IF($G30="","Review: status missing",IF($H30="","Review: due date missing",IF(OR($H30&lt;Assumptions!$B$3,$H30&gt;Assumptions!$B$3+90),"Review: outside 13 weeks","Ready")))))))),"Review: check inputs"))</f>
        <v/>
      </c>
    </row>
    <row r="31" ht="22" customHeight="1">
      <c r="A31" s="16" t="n"/>
      <c r="B31" s="17" t="n"/>
      <c r="C31" s="16" t="n"/>
      <c r="D31" s="12">
        <f>IF($H31="","",IFERROR(IF(OR($H31&lt;Assumptions!$B$3,$H31&gt;Assumptions!$B$3+90),"Outside 13 weeks","Week "&amp;(INT(($H31-Assumptions!$B$3)/7)+1)),""))</f>
        <v/>
      </c>
      <c r="E31" s="18" t="n"/>
      <c r="F31" s="16" t="n"/>
      <c r="G31" s="16" t="n"/>
      <c r="H31" s="19" t="n"/>
      <c r="I31" s="20" t="n"/>
      <c r="J31" s="14">
        <f>IF(OR($C31="",$E31="",$G31="",$H31=""),"",IFERROR(IF(OR($G31="On Hold",$G31="Canceled"),0,IF($C31="Expected Collection",$E31*IF($G31="Completed",1,Assumptions!$B$6),IF($C31="Recurring Expense",-$E31*IF($G31="Completed",1,Assumptions!$B$7),IF($C31="Planned Capital",-$E31*IF($G31="Completed",1,Assumptions!$B$8),"")))),""))</f>
        <v/>
      </c>
      <c r="K31" s="22">
        <f>IF(AND($A31="",$B31="",$C31="",$E31="",$F31="",$G31="",$H31="",$I31=""),"",IFERROR(IF($A31="","Review: facility missing",IF($C31="","Review: type missing",IF($E31="","Review: amount missing",IF($E31&lt;=0,"Review: amount must be positive",IF($F31="","Review: owner missing",IF($G31="","Review: status missing",IF($H31="","Review: due date missing",IF(OR($H31&lt;Assumptions!$B$3,$H31&gt;Assumptions!$B$3+90),"Review: outside 13 weeks","Ready")))))))),"Review: check inputs"))</f>
        <v/>
      </c>
    </row>
    <row r="32" ht="22" customHeight="1">
      <c r="A32" s="16" t="n"/>
      <c r="B32" s="17" t="n"/>
      <c r="C32" s="16" t="n"/>
      <c r="D32" s="9">
        <f>IF($H32="","",IFERROR(IF(OR($H32&lt;Assumptions!$B$3,$H32&gt;Assumptions!$B$3+90),"Outside 13 weeks","Week "&amp;(INT(($H32-Assumptions!$B$3)/7)+1)),""))</f>
        <v/>
      </c>
      <c r="E32" s="18" t="n"/>
      <c r="F32" s="16" t="n"/>
      <c r="G32" s="16" t="n"/>
      <c r="H32" s="19" t="n"/>
      <c r="I32" s="20" t="n"/>
      <c r="J32" s="11">
        <f>IF(OR($C32="",$E32="",$G32="",$H32=""),"",IFERROR(IF(OR($G32="On Hold",$G32="Canceled"),0,IF($C32="Expected Collection",$E32*IF($G32="Completed",1,Assumptions!$B$6),IF($C32="Recurring Expense",-$E32*IF($G32="Completed",1,Assumptions!$B$7),IF($C32="Planned Capital",-$E32*IF($G32="Completed",1,Assumptions!$B$8),"")))),""))</f>
        <v/>
      </c>
      <c r="K32" s="21">
        <f>IF(AND($A32="",$B32="",$C32="",$E32="",$F32="",$G32="",$H32="",$I32=""),"",IFERROR(IF($A32="","Review: facility missing",IF($C32="","Review: type missing",IF($E32="","Review: amount missing",IF($E32&lt;=0,"Review: amount must be positive",IF($F32="","Review: owner missing",IF($G32="","Review: status missing",IF($H32="","Review: due date missing",IF(OR($H32&lt;Assumptions!$B$3,$H32&gt;Assumptions!$B$3+90),"Review: outside 13 weeks","Ready")))))))),"Review: check inputs"))</f>
        <v/>
      </c>
    </row>
    <row r="33" ht="22" customHeight="1">
      <c r="A33" s="16" t="n"/>
      <c r="B33" s="17" t="n"/>
      <c r="C33" s="16" t="n"/>
      <c r="D33" s="12">
        <f>IF($H33="","",IFERROR(IF(OR($H33&lt;Assumptions!$B$3,$H33&gt;Assumptions!$B$3+90),"Outside 13 weeks","Week "&amp;(INT(($H33-Assumptions!$B$3)/7)+1)),""))</f>
        <v/>
      </c>
      <c r="E33" s="18" t="n"/>
      <c r="F33" s="16" t="n"/>
      <c r="G33" s="16" t="n"/>
      <c r="H33" s="19" t="n"/>
      <c r="I33" s="20" t="n"/>
      <c r="J33" s="14">
        <f>IF(OR($C33="",$E33="",$G33="",$H33=""),"",IFERROR(IF(OR($G33="On Hold",$G33="Canceled"),0,IF($C33="Expected Collection",$E33*IF($G33="Completed",1,Assumptions!$B$6),IF($C33="Recurring Expense",-$E33*IF($G33="Completed",1,Assumptions!$B$7),IF($C33="Planned Capital",-$E33*IF($G33="Completed",1,Assumptions!$B$8),"")))),""))</f>
        <v/>
      </c>
      <c r="K33" s="22">
        <f>IF(AND($A33="",$B33="",$C33="",$E33="",$F33="",$G33="",$H33="",$I33=""),"",IFERROR(IF($A33="","Review: facility missing",IF($C33="","Review: type missing",IF($E33="","Review: amount missing",IF($E33&lt;=0,"Review: amount must be positive",IF($F33="","Review: owner missing",IF($G33="","Review: status missing",IF($H33="","Review: due date missing",IF(OR($H33&lt;Assumptions!$B$3,$H33&gt;Assumptions!$B$3+90),"Review: outside 13 weeks","Ready")))))))),"Review: check inputs"))</f>
        <v/>
      </c>
    </row>
    <row r="34" ht="22" customHeight="1">
      <c r="A34" s="16" t="n"/>
      <c r="B34" s="17" t="n"/>
      <c r="C34" s="16" t="n"/>
      <c r="D34" s="9">
        <f>IF($H34="","",IFERROR(IF(OR($H34&lt;Assumptions!$B$3,$H34&gt;Assumptions!$B$3+90),"Outside 13 weeks","Week "&amp;(INT(($H34-Assumptions!$B$3)/7)+1)),""))</f>
        <v/>
      </c>
      <c r="E34" s="18" t="n"/>
      <c r="F34" s="16" t="n"/>
      <c r="G34" s="16" t="n"/>
      <c r="H34" s="19" t="n"/>
      <c r="I34" s="20" t="n"/>
      <c r="J34" s="11">
        <f>IF(OR($C34="",$E34="",$G34="",$H34=""),"",IFERROR(IF(OR($G34="On Hold",$G34="Canceled"),0,IF($C34="Expected Collection",$E34*IF($G34="Completed",1,Assumptions!$B$6),IF($C34="Recurring Expense",-$E34*IF($G34="Completed",1,Assumptions!$B$7),IF($C34="Planned Capital",-$E34*IF($G34="Completed",1,Assumptions!$B$8),"")))),""))</f>
        <v/>
      </c>
      <c r="K34" s="21">
        <f>IF(AND($A34="",$B34="",$C34="",$E34="",$F34="",$G34="",$H34="",$I34=""),"",IFERROR(IF($A34="","Review: facility missing",IF($C34="","Review: type missing",IF($E34="","Review: amount missing",IF($E34&lt;=0,"Review: amount must be positive",IF($F34="","Review: owner missing",IF($G34="","Review: status missing",IF($H34="","Review: due date missing",IF(OR($H34&lt;Assumptions!$B$3,$H34&gt;Assumptions!$B$3+90),"Review: outside 13 weeks","Ready")))))))),"Review: check inputs"))</f>
        <v/>
      </c>
    </row>
    <row r="35" ht="22" customHeight="1">
      <c r="A35" s="16" t="n"/>
      <c r="B35" s="17" t="n"/>
      <c r="C35" s="16" t="n"/>
      <c r="D35" s="12">
        <f>IF($H35="","",IFERROR(IF(OR($H35&lt;Assumptions!$B$3,$H35&gt;Assumptions!$B$3+90),"Outside 13 weeks","Week "&amp;(INT(($H35-Assumptions!$B$3)/7)+1)),""))</f>
        <v/>
      </c>
      <c r="E35" s="18" t="n"/>
      <c r="F35" s="16" t="n"/>
      <c r="G35" s="16" t="n"/>
      <c r="H35" s="19" t="n"/>
      <c r="I35" s="20" t="n"/>
      <c r="J35" s="14">
        <f>IF(OR($C35="",$E35="",$G35="",$H35=""),"",IFERROR(IF(OR($G35="On Hold",$G35="Canceled"),0,IF($C35="Expected Collection",$E35*IF($G35="Completed",1,Assumptions!$B$6),IF($C35="Recurring Expense",-$E35*IF($G35="Completed",1,Assumptions!$B$7),IF($C35="Planned Capital",-$E35*IF($G35="Completed",1,Assumptions!$B$8),"")))),""))</f>
        <v/>
      </c>
      <c r="K35" s="22">
        <f>IF(AND($A35="",$B35="",$C35="",$E35="",$F35="",$G35="",$H35="",$I35=""),"",IFERROR(IF($A35="","Review: facility missing",IF($C35="","Review: type missing",IF($E35="","Review: amount missing",IF($E35&lt;=0,"Review: amount must be positive",IF($F35="","Review: owner missing",IF($G35="","Review: status missing",IF($H35="","Review: due date missing",IF(OR($H35&lt;Assumptions!$B$3,$H35&gt;Assumptions!$B$3+90),"Review: outside 13 weeks","Ready")))))))),"Review: check inputs"))</f>
        <v/>
      </c>
    </row>
    <row r="36" ht="22" customHeight="1">
      <c r="A36" s="16" t="n"/>
      <c r="B36" s="17" t="n"/>
      <c r="C36" s="16" t="n"/>
      <c r="D36" s="9">
        <f>IF($H36="","",IFERROR(IF(OR($H36&lt;Assumptions!$B$3,$H36&gt;Assumptions!$B$3+90),"Outside 13 weeks","Week "&amp;(INT(($H36-Assumptions!$B$3)/7)+1)),""))</f>
        <v/>
      </c>
      <c r="E36" s="18" t="n"/>
      <c r="F36" s="16" t="n"/>
      <c r="G36" s="16" t="n"/>
      <c r="H36" s="19" t="n"/>
      <c r="I36" s="20" t="n"/>
      <c r="J36" s="11">
        <f>IF(OR($C36="",$E36="",$G36="",$H36=""),"",IFERROR(IF(OR($G36="On Hold",$G36="Canceled"),0,IF($C36="Expected Collection",$E36*IF($G36="Completed",1,Assumptions!$B$6),IF($C36="Recurring Expense",-$E36*IF($G36="Completed",1,Assumptions!$B$7),IF($C36="Planned Capital",-$E36*IF($G36="Completed",1,Assumptions!$B$8),"")))),""))</f>
        <v/>
      </c>
      <c r="K36" s="21">
        <f>IF(AND($A36="",$B36="",$C36="",$E36="",$F36="",$G36="",$H36="",$I36=""),"",IFERROR(IF($A36="","Review: facility missing",IF($C36="","Review: type missing",IF($E36="","Review: amount missing",IF($E36&lt;=0,"Review: amount must be positive",IF($F36="","Review: owner missing",IF($G36="","Review: status missing",IF($H36="","Review: due date missing",IF(OR($H36&lt;Assumptions!$B$3,$H36&gt;Assumptions!$B$3+90),"Review: outside 13 weeks","Ready")))))))),"Review: check inputs"))</f>
        <v/>
      </c>
    </row>
    <row r="37" ht="22" customHeight="1">
      <c r="A37" s="16" t="n"/>
      <c r="B37" s="17" t="n"/>
      <c r="C37" s="16" t="n"/>
      <c r="D37" s="12">
        <f>IF($H37="","",IFERROR(IF(OR($H37&lt;Assumptions!$B$3,$H37&gt;Assumptions!$B$3+90),"Outside 13 weeks","Week "&amp;(INT(($H37-Assumptions!$B$3)/7)+1)),""))</f>
        <v/>
      </c>
      <c r="E37" s="18" t="n"/>
      <c r="F37" s="16" t="n"/>
      <c r="G37" s="16" t="n"/>
      <c r="H37" s="19" t="n"/>
      <c r="I37" s="20" t="n"/>
      <c r="J37" s="14">
        <f>IF(OR($C37="",$E37="",$G37="",$H37=""),"",IFERROR(IF(OR($G37="On Hold",$G37="Canceled"),0,IF($C37="Expected Collection",$E37*IF($G37="Completed",1,Assumptions!$B$6),IF($C37="Recurring Expense",-$E37*IF($G37="Completed",1,Assumptions!$B$7),IF($C37="Planned Capital",-$E37*IF($G37="Completed",1,Assumptions!$B$8),"")))),""))</f>
        <v/>
      </c>
      <c r="K37" s="22">
        <f>IF(AND($A37="",$B37="",$C37="",$E37="",$F37="",$G37="",$H37="",$I37=""),"",IFERROR(IF($A37="","Review: facility missing",IF($C37="","Review: type missing",IF($E37="","Review: amount missing",IF($E37&lt;=0,"Review: amount must be positive",IF($F37="","Review: owner missing",IF($G37="","Review: status missing",IF($H37="","Review: due date missing",IF(OR($H37&lt;Assumptions!$B$3,$H37&gt;Assumptions!$B$3+90),"Review: outside 13 weeks","Ready")))))))),"Review: check inputs"))</f>
        <v/>
      </c>
    </row>
    <row r="38" ht="22" customHeight="1">
      <c r="A38" s="16" t="n"/>
      <c r="B38" s="17" t="n"/>
      <c r="C38" s="16" t="n"/>
      <c r="D38" s="9">
        <f>IF($H38="","",IFERROR(IF(OR($H38&lt;Assumptions!$B$3,$H38&gt;Assumptions!$B$3+90),"Outside 13 weeks","Week "&amp;(INT(($H38-Assumptions!$B$3)/7)+1)),""))</f>
        <v/>
      </c>
      <c r="E38" s="18" t="n"/>
      <c r="F38" s="16" t="n"/>
      <c r="G38" s="16" t="n"/>
      <c r="H38" s="19" t="n"/>
      <c r="I38" s="20" t="n"/>
      <c r="J38" s="11">
        <f>IF(OR($C38="",$E38="",$G38="",$H38=""),"",IFERROR(IF(OR($G38="On Hold",$G38="Canceled"),0,IF($C38="Expected Collection",$E38*IF($G38="Completed",1,Assumptions!$B$6),IF($C38="Recurring Expense",-$E38*IF($G38="Completed",1,Assumptions!$B$7),IF($C38="Planned Capital",-$E38*IF($G38="Completed",1,Assumptions!$B$8),"")))),""))</f>
        <v/>
      </c>
      <c r="K38" s="21">
        <f>IF(AND($A38="",$B38="",$C38="",$E38="",$F38="",$G38="",$H38="",$I38=""),"",IFERROR(IF($A38="","Review: facility missing",IF($C38="","Review: type missing",IF($E38="","Review: amount missing",IF($E38&lt;=0,"Review: amount must be positive",IF($F38="","Review: owner missing",IF($G38="","Review: status missing",IF($H38="","Review: due date missing",IF(OR($H38&lt;Assumptions!$B$3,$H38&gt;Assumptions!$B$3+90),"Review: outside 13 weeks","Ready")))))))),"Review: check inputs"))</f>
        <v/>
      </c>
    </row>
    <row r="39" ht="22" customHeight="1">
      <c r="A39" s="16" t="n"/>
      <c r="B39" s="17" t="n"/>
      <c r="C39" s="16" t="n"/>
      <c r="D39" s="12">
        <f>IF($H39="","",IFERROR(IF(OR($H39&lt;Assumptions!$B$3,$H39&gt;Assumptions!$B$3+90),"Outside 13 weeks","Week "&amp;(INT(($H39-Assumptions!$B$3)/7)+1)),""))</f>
        <v/>
      </c>
      <c r="E39" s="18" t="n"/>
      <c r="F39" s="16" t="n"/>
      <c r="G39" s="16" t="n"/>
      <c r="H39" s="19" t="n"/>
      <c r="I39" s="20" t="n"/>
      <c r="J39" s="14">
        <f>IF(OR($C39="",$E39="",$G39="",$H39=""),"",IFERROR(IF(OR($G39="On Hold",$G39="Canceled"),0,IF($C39="Expected Collection",$E39*IF($G39="Completed",1,Assumptions!$B$6),IF($C39="Recurring Expense",-$E39*IF($G39="Completed",1,Assumptions!$B$7),IF($C39="Planned Capital",-$E39*IF($G39="Completed",1,Assumptions!$B$8),"")))),""))</f>
        <v/>
      </c>
      <c r="K39" s="22">
        <f>IF(AND($A39="",$B39="",$C39="",$E39="",$F39="",$G39="",$H39="",$I39=""),"",IFERROR(IF($A39="","Review: facility missing",IF($C39="","Review: type missing",IF($E39="","Review: amount missing",IF($E39&lt;=0,"Review: amount must be positive",IF($F39="","Review: owner missing",IF($G39="","Review: status missing",IF($H39="","Review: due date missing",IF(OR($H39&lt;Assumptions!$B$3,$H39&gt;Assumptions!$B$3+90),"Review: outside 13 weeks","Ready")))))))),"Review: check inputs"))</f>
        <v/>
      </c>
    </row>
    <row r="40" ht="22" customHeight="1">
      <c r="A40" s="16" t="n"/>
      <c r="B40" s="17" t="n"/>
      <c r="C40" s="16" t="n"/>
      <c r="D40" s="9">
        <f>IF($H40="","",IFERROR(IF(OR($H40&lt;Assumptions!$B$3,$H40&gt;Assumptions!$B$3+90),"Outside 13 weeks","Week "&amp;(INT(($H40-Assumptions!$B$3)/7)+1)),""))</f>
        <v/>
      </c>
      <c r="E40" s="18" t="n"/>
      <c r="F40" s="16" t="n"/>
      <c r="G40" s="16" t="n"/>
      <c r="H40" s="19" t="n"/>
      <c r="I40" s="20" t="n"/>
      <c r="J40" s="11">
        <f>IF(OR($C40="",$E40="",$G40="",$H40=""),"",IFERROR(IF(OR($G40="On Hold",$G40="Canceled"),0,IF($C40="Expected Collection",$E40*IF($G40="Completed",1,Assumptions!$B$6),IF($C40="Recurring Expense",-$E40*IF($G40="Completed",1,Assumptions!$B$7),IF($C40="Planned Capital",-$E40*IF($G40="Completed",1,Assumptions!$B$8),"")))),""))</f>
        <v/>
      </c>
      <c r="K40" s="21">
        <f>IF(AND($A40="",$B40="",$C40="",$E40="",$F40="",$G40="",$H40="",$I40=""),"",IFERROR(IF($A40="","Review: facility missing",IF($C40="","Review: type missing",IF($E40="","Review: amount missing",IF($E40&lt;=0,"Review: amount must be positive",IF($F40="","Review: owner missing",IF($G40="","Review: status missing",IF($H40="","Review: due date missing",IF(OR($H40&lt;Assumptions!$B$3,$H40&gt;Assumptions!$B$3+90),"Review: outside 13 weeks","Ready")))))))),"Review: check inputs"))</f>
        <v/>
      </c>
    </row>
    <row r="41" ht="22" customHeight="1">
      <c r="A41" s="16" t="n"/>
      <c r="B41" s="17" t="n"/>
      <c r="C41" s="16" t="n"/>
      <c r="D41" s="12">
        <f>IF($H41="","",IFERROR(IF(OR($H41&lt;Assumptions!$B$3,$H41&gt;Assumptions!$B$3+90),"Outside 13 weeks","Week "&amp;(INT(($H41-Assumptions!$B$3)/7)+1)),""))</f>
        <v/>
      </c>
      <c r="E41" s="18" t="n"/>
      <c r="F41" s="16" t="n"/>
      <c r="G41" s="16" t="n"/>
      <c r="H41" s="19" t="n"/>
      <c r="I41" s="20" t="n"/>
      <c r="J41" s="14">
        <f>IF(OR($C41="",$E41="",$G41="",$H41=""),"",IFERROR(IF(OR($G41="On Hold",$G41="Canceled"),0,IF($C41="Expected Collection",$E41*IF($G41="Completed",1,Assumptions!$B$6),IF($C41="Recurring Expense",-$E41*IF($G41="Completed",1,Assumptions!$B$7),IF($C41="Planned Capital",-$E41*IF($G41="Completed",1,Assumptions!$B$8),"")))),""))</f>
        <v/>
      </c>
      <c r="K41" s="22">
        <f>IF(AND($A41="",$B41="",$C41="",$E41="",$F41="",$G41="",$H41="",$I41=""),"",IFERROR(IF($A41="","Review: facility missing",IF($C41="","Review: type missing",IF($E41="","Review: amount missing",IF($E41&lt;=0,"Review: amount must be positive",IF($F41="","Review: owner missing",IF($G41="","Review: status missing",IF($H41="","Review: due date missing",IF(OR($H41&lt;Assumptions!$B$3,$H41&gt;Assumptions!$B$3+90),"Review: outside 13 weeks","Ready")))))))),"Review: check inputs"))</f>
        <v/>
      </c>
    </row>
    <row r="42" ht="22" customHeight="1">
      <c r="A42" s="16" t="n"/>
      <c r="B42" s="17" t="n"/>
      <c r="C42" s="16" t="n"/>
      <c r="D42" s="9">
        <f>IF($H42="","",IFERROR(IF(OR($H42&lt;Assumptions!$B$3,$H42&gt;Assumptions!$B$3+90),"Outside 13 weeks","Week "&amp;(INT(($H42-Assumptions!$B$3)/7)+1)),""))</f>
        <v/>
      </c>
      <c r="E42" s="18" t="n"/>
      <c r="F42" s="16" t="n"/>
      <c r="G42" s="16" t="n"/>
      <c r="H42" s="19" t="n"/>
      <c r="I42" s="20" t="n"/>
      <c r="J42" s="11">
        <f>IF(OR($C42="",$E42="",$G42="",$H42=""),"",IFERROR(IF(OR($G42="On Hold",$G42="Canceled"),0,IF($C42="Expected Collection",$E42*IF($G42="Completed",1,Assumptions!$B$6),IF($C42="Recurring Expense",-$E42*IF($G42="Completed",1,Assumptions!$B$7),IF($C42="Planned Capital",-$E42*IF($G42="Completed",1,Assumptions!$B$8),"")))),""))</f>
        <v/>
      </c>
      <c r="K42" s="21">
        <f>IF(AND($A42="",$B42="",$C42="",$E42="",$F42="",$G42="",$H42="",$I42=""),"",IFERROR(IF($A42="","Review: facility missing",IF($C42="","Review: type missing",IF($E42="","Review: amount missing",IF($E42&lt;=0,"Review: amount must be positive",IF($F42="","Review: owner missing",IF($G42="","Review: status missing",IF($H42="","Review: due date missing",IF(OR($H42&lt;Assumptions!$B$3,$H42&gt;Assumptions!$B$3+90),"Review: outside 13 weeks","Ready")))))))),"Review: check inputs"))</f>
        <v/>
      </c>
    </row>
    <row r="43" ht="22" customHeight="1">
      <c r="A43" s="16" t="n"/>
      <c r="B43" s="17" t="n"/>
      <c r="C43" s="16" t="n"/>
      <c r="D43" s="12">
        <f>IF($H43="","",IFERROR(IF(OR($H43&lt;Assumptions!$B$3,$H43&gt;Assumptions!$B$3+90),"Outside 13 weeks","Week "&amp;(INT(($H43-Assumptions!$B$3)/7)+1)),""))</f>
        <v/>
      </c>
      <c r="E43" s="18" t="n"/>
      <c r="F43" s="16" t="n"/>
      <c r="G43" s="16" t="n"/>
      <c r="H43" s="19" t="n"/>
      <c r="I43" s="20" t="n"/>
      <c r="J43" s="14">
        <f>IF(OR($C43="",$E43="",$G43="",$H43=""),"",IFERROR(IF(OR($G43="On Hold",$G43="Canceled"),0,IF($C43="Expected Collection",$E43*IF($G43="Completed",1,Assumptions!$B$6),IF($C43="Recurring Expense",-$E43*IF($G43="Completed",1,Assumptions!$B$7),IF($C43="Planned Capital",-$E43*IF($G43="Completed",1,Assumptions!$B$8),"")))),""))</f>
        <v/>
      </c>
      <c r="K43" s="22">
        <f>IF(AND($A43="",$B43="",$C43="",$E43="",$F43="",$G43="",$H43="",$I43=""),"",IFERROR(IF($A43="","Review: facility missing",IF($C43="","Review: type missing",IF($E43="","Review: amount missing",IF($E43&lt;=0,"Review: amount must be positive",IF($F43="","Review: owner missing",IF($G43="","Review: status missing",IF($H43="","Review: due date missing",IF(OR($H43&lt;Assumptions!$B$3,$H43&gt;Assumptions!$B$3+90),"Review: outside 13 weeks","Ready")))))))),"Review: check inputs"))</f>
        <v/>
      </c>
    </row>
    <row r="44" ht="22" customHeight="1">
      <c r="A44" s="16" t="n"/>
      <c r="B44" s="17" t="n"/>
      <c r="C44" s="16" t="n"/>
      <c r="D44" s="9">
        <f>IF($H44="","",IFERROR(IF(OR($H44&lt;Assumptions!$B$3,$H44&gt;Assumptions!$B$3+90),"Outside 13 weeks","Week "&amp;(INT(($H44-Assumptions!$B$3)/7)+1)),""))</f>
        <v/>
      </c>
      <c r="E44" s="18" t="n"/>
      <c r="F44" s="16" t="n"/>
      <c r="G44" s="16" t="n"/>
      <c r="H44" s="19" t="n"/>
      <c r="I44" s="20" t="n"/>
      <c r="J44" s="11">
        <f>IF(OR($C44="",$E44="",$G44="",$H44=""),"",IFERROR(IF(OR($G44="On Hold",$G44="Canceled"),0,IF($C44="Expected Collection",$E44*IF($G44="Completed",1,Assumptions!$B$6),IF($C44="Recurring Expense",-$E44*IF($G44="Completed",1,Assumptions!$B$7),IF($C44="Planned Capital",-$E44*IF($G44="Completed",1,Assumptions!$B$8),"")))),""))</f>
        <v/>
      </c>
      <c r="K44" s="21">
        <f>IF(AND($A44="",$B44="",$C44="",$E44="",$F44="",$G44="",$H44="",$I44=""),"",IFERROR(IF($A44="","Review: facility missing",IF($C44="","Review: type missing",IF($E44="","Review: amount missing",IF($E44&lt;=0,"Review: amount must be positive",IF($F44="","Review: owner missing",IF($G44="","Review: status missing",IF($H44="","Review: due date missing",IF(OR($H44&lt;Assumptions!$B$3,$H44&gt;Assumptions!$B$3+90),"Review: outside 13 weeks","Ready")))))))),"Review: check inputs"))</f>
        <v/>
      </c>
    </row>
    <row r="45" ht="22" customHeight="1">
      <c r="A45" s="16" t="n"/>
      <c r="B45" s="17" t="n"/>
      <c r="C45" s="16" t="n"/>
      <c r="D45" s="12">
        <f>IF($H45="","",IFERROR(IF(OR($H45&lt;Assumptions!$B$3,$H45&gt;Assumptions!$B$3+90),"Outside 13 weeks","Week "&amp;(INT(($H45-Assumptions!$B$3)/7)+1)),""))</f>
        <v/>
      </c>
      <c r="E45" s="18" t="n"/>
      <c r="F45" s="16" t="n"/>
      <c r="G45" s="16" t="n"/>
      <c r="H45" s="19" t="n"/>
      <c r="I45" s="20" t="n"/>
      <c r="J45" s="14">
        <f>IF(OR($C45="",$E45="",$G45="",$H45=""),"",IFERROR(IF(OR($G45="On Hold",$G45="Canceled"),0,IF($C45="Expected Collection",$E45*IF($G45="Completed",1,Assumptions!$B$6),IF($C45="Recurring Expense",-$E45*IF($G45="Completed",1,Assumptions!$B$7),IF($C45="Planned Capital",-$E45*IF($G45="Completed",1,Assumptions!$B$8),"")))),""))</f>
        <v/>
      </c>
      <c r="K45" s="22">
        <f>IF(AND($A45="",$B45="",$C45="",$E45="",$F45="",$G45="",$H45="",$I45=""),"",IFERROR(IF($A45="","Review: facility missing",IF($C45="","Review: type missing",IF($E45="","Review: amount missing",IF($E45&lt;=0,"Review: amount must be positive",IF($F45="","Review: owner missing",IF($G45="","Review: status missing",IF($H45="","Review: due date missing",IF(OR($H45&lt;Assumptions!$B$3,$H45&gt;Assumptions!$B$3+90),"Review: outside 13 weeks","Ready")))))))),"Review: check inputs"))</f>
        <v/>
      </c>
    </row>
    <row r="46" ht="22" customHeight="1">
      <c r="A46" s="16" t="n"/>
      <c r="B46" s="17" t="n"/>
      <c r="C46" s="16" t="n"/>
      <c r="D46" s="9">
        <f>IF($H46="","",IFERROR(IF(OR($H46&lt;Assumptions!$B$3,$H46&gt;Assumptions!$B$3+90),"Outside 13 weeks","Week "&amp;(INT(($H46-Assumptions!$B$3)/7)+1)),""))</f>
        <v/>
      </c>
      <c r="E46" s="18" t="n"/>
      <c r="F46" s="16" t="n"/>
      <c r="G46" s="16" t="n"/>
      <c r="H46" s="19" t="n"/>
      <c r="I46" s="20" t="n"/>
      <c r="J46" s="11">
        <f>IF(OR($C46="",$E46="",$G46="",$H46=""),"",IFERROR(IF(OR($G46="On Hold",$G46="Canceled"),0,IF($C46="Expected Collection",$E46*IF($G46="Completed",1,Assumptions!$B$6),IF($C46="Recurring Expense",-$E46*IF($G46="Completed",1,Assumptions!$B$7),IF($C46="Planned Capital",-$E46*IF($G46="Completed",1,Assumptions!$B$8),"")))),""))</f>
        <v/>
      </c>
      <c r="K46" s="21">
        <f>IF(AND($A46="",$B46="",$C46="",$E46="",$F46="",$G46="",$H46="",$I46=""),"",IFERROR(IF($A46="","Review: facility missing",IF($C46="","Review: type missing",IF($E46="","Review: amount missing",IF($E46&lt;=0,"Review: amount must be positive",IF($F46="","Review: owner missing",IF($G46="","Review: status missing",IF($H46="","Review: due date missing",IF(OR($H46&lt;Assumptions!$B$3,$H46&gt;Assumptions!$B$3+90),"Review: outside 13 weeks","Ready")))))))),"Review: check inputs"))</f>
        <v/>
      </c>
    </row>
    <row r="47" ht="22" customHeight="1">
      <c r="A47" s="16" t="n"/>
      <c r="B47" s="17" t="n"/>
      <c r="C47" s="16" t="n"/>
      <c r="D47" s="12">
        <f>IF($H47="","",IFERROR(IF(OR($H47&lt;Assumptions!$B$3,$H47&gt;Assumptions!$B$3+90),"Outside 13 weeks","Week "&amp;(INT(($H47-Assumptions!$B$3)/7)+1)),""))</f>
        <v/>
      </c>
      <c r="E47" s="18" t="n"/>
      <c r="F47" s="16" t="n"/>
      <c r="G47" s="16" t="n"/>
      <c r="H47" s="19" t="n"/>
      <c r="I47" s="20" t="n"/>
      <c r="J47" s="14">
        <f>IF(OR($C47="",$E47="",$G47="",$H47=""),"",IFERROR(IF(OR($G47="On Hold",$G47="Canceled"),0,IF($C47="Expected Collection",$E47*IF($G47="Completed",1,Assumptions!$B$6),IF($C47="Recurring Expense",-$E47*IF($G47="Completed",1,Assumptions!$B$7),IF($C47="Planned Capital",-$E47*IF($G47="Completed",1,Assumptions!$B$8),"")))),""))</f>
        <v/>
      </c>
      <c r="K47" s="22">
        <f>IF(AND($A47="",$B47="",$C47="",$E47="",$F47="",$G47="",$H47="",$I47=""),"",IFERROR(IF($A47="","Review: facility missing",IF($C47="","Review: type missing",IF($E47="","Review: amount missing",IF($E47&lt;=0,"Review: amount must be positive",IF($F47="","Review: owner missing",IF($G47="","Review: status missing",IF($H47="","Review: due date missing",IF(OR($H47&lt;Assumptions!$B$3,$H47&gt;Assumptions!$B$3+90),"Review: outside 13 weeks","Ready")))))))),"Review: check inputs"))</f>
        <v/>
      </c>
    </row>
    <row r="48" ht="22" customHeight="1">
      <c r="A48" s="16" t="n"/>
      <c r="B48" s="17" t="n"/>
      <c r="C48" s="16" t="n"/>
      <c r="D48" s="9">
        <f>IF($H48="","",IFERROR(IF(OR($H48&lt;Assumptions!$B$3,$H48&gt;Assumptions!$B$3+90),"Outside 13 weeks","Week "&amp;(INT(($H48-Assumptions!$B$3)/7)+1)),""))</f>
        <v/>
      </c>
      <c r="E48" s="18" t="n"/>
      <c r="F48" s="16" t="n"/>
      <c r="G48" s="16" t="n"/>
      <c r="H48" s="19" t="n"/>
      <c r="I48" s="20" t="n"/>
      <c r="J48" s="11">
        <f>IF(OR($C48="",$E48="",$G48="",$H48=""),"",IFERROR(IF(OR($G48="On Hold",$G48="Canceled"),0,IF($C48="Expected Collection",$E48*IF($G48="Completed",1,Assumptions!$B$6),IF($C48="Recurring Expense",-$E48*IF($G48="Completed",1,Assumptions!$B$7),IF($C48="Planned Capital",-$E48*IF($G48="Completed",1,Assumptions!$B$8),"")))),""))</f>
        <v/>
      </c>
      <c r="K48" s="21">
        <f>IF(AND($A48="",$B48="",$C48="",$E48="",$F48="",$G48="",$H48="",$I48=""),"",IFERROR(IF($A48="","Review: facility missing",IF($C48="","Review: type missing",IF($E48="","Review: amount missing",IF($E48&lt;=0,"Review: amount must be positive",IF($F48="","Review: owner missing",IF($G48="","Review: status missing",IF($H48="","Review: due date missing",IF(OR($H48&lt;Assumptions!$B$3,$H48&gt;Assumptions!$B$3+90),"Review: outside 13 weeks","Ready")))))))),"Review: check inputs"))</f>
        <v/>
      </c>
    </row>
    <row r="49" ht="22" customHeight="1">
      <c r="A49" s="16" t="n"/>
      <c r="B49" s="17" t="n"/>
      <c r="C49" s="16" t="n"/>
      <c r="D49" s="12">
        <f>IF($H49="","",IFERROR(IF(OR($H49&lt;Assumptions!$B$3,$H49&gt;Assumptions!$B$3+90),"Outside 13 weeks","Week "&amp;(INT(($H49-Assumptions!$B$3)/7)+1)),""))</f>
        <v/>
      </c>
      <c r="E49" s="18" t="n"/>
      <c r="F49" s="16" t="n"/>
      <c r="G49" s="16" t="n"/>
      <c r="H49" s="19" t="n"/>
      <c r="I49" s="20" t="n"/>
      <c r="J49" s="14">
        <f>IF(OR($C49="",$E49="",$G49="",$H49=""),"",IFERROR(IF(OR($G49="On Hold",$G49="Canceled"),0,IF($C49="Expected Collection",$E49*IF($G49="Completed",1,Assumptions!$B$6),IF($C49="Recurring Expense",-$E49*IF($G49="Completed",1,Assumptions!$B$7),IF($C49="Planned Capital",-$E49*IF($G49="Completed",1,Assumptions!$B$8),"")))),""))</f>
        <v/>
      </c>
      <c r="K49" s="22">
        <f>IF(AND($A49="",$B49="",$C49="",$E49="",$F49="",$G49="",$H49="",$I49=""),"",IFERROR(IF($A49="","Review: facility missing",IF($C49="","Review: type missing",IF($E49="","Review: amount missing",IF($E49&lt;=0,"Review: amount must be positive",IF($F49="","Review: owner missing",IF($G49="","Review: status missing",IF($H49="","Review: due date missing",IF(OR($H49&lt;Assumptions!$B$3,$H49&gt;Assumptions!$B$3+90),"Review: outside 13 weeks","Ready")))))))),"Review: check inputs"))</f>
        <v/>
      </c>
    </row>
    <row r="50" ht="22" customHeight="1">
      <c r="A50" s="16" t="n"/>
      <c r="B50" s="17" t="n"/>
      <c r="C50" s="16" t="n"/>
      <c r="D50" s="9">
        <f>IF($H50="","",IFERROR(IF(OR($H50&lt;Assumptions!$B$3,$H50&gt;Assumptions!$B$3+90),"Outside 13 weeks","Week "&amp;(INT(($H50-Assumptions!$B$3)/7)+1)),""))</f>
        <v/>
      </c>
      <c r="E50" s="18" t="n"/>
      <c r="F50" s="16" t="n"/>
      <c r="G50" s="16" t="n"/>
      <c r="H50" s="19" t="n"/>
      <c r="I50" s="20" t="n"/>
      <c r="J50" s="11">
        <f>IF(OR($C50="",$E50="",$G50="",$H50=""),"",IFERROR(IF(OR($G50="On Hold",$G50="Canceled"),0,IF($C50="Expected Collection",$E50*IF($G50="Completed",1,Assumptions!$B$6),IF($C50="Recurring Expense",-$E50*IF($G50="Completed",1,Assumptions!$B$7),IF($C50="Planned Capital",-$E50*IF($G50="Completed",1,Assumptions!$B$8),"")))),""))</f>
        <v/>
      </c>
      <c r="K50" s="21">
        <f>IF(AND($A50="",$B50="",$C50="",$E50="",$F50="",$G50="",$H50="",$I50=""),"",IFERROR(IF($A50="","Review: facility missing",IF($C50="","Review: type missing",IF($E50="","Review: amount missing",IF($E50&lt;=0,"Review: amount must be positive",IF($F50="","Review: owner missing",IF($G50="","Review: status missing",IF($H50="","Review: due date missing",IF(OR($H50&lt;Assumptions!$B$3,$H50&gt;Assumptions!$B$3+90),"Review: outside 13 weeks","Ready")))))))),"Review: check inputs"))</f>
        <v/>
      </c>
    </row>
    <row r="51" ht="22" customHeight="1">
      <c r="A51" s="16" t="n"/>
      <c r="B51" s="17" t="n"/>
      <c r="C51" s="16" t="n"/>
      <c r="D51" s="12">
        <f>IF($H51="","",IFERROR(IF(OR($H51&lt;Assumptions!$B$3,$H51&gt;Assumptions!$B$3+90),"Outside 13 weeks","Week "&amp;(INT(($H51-Assumptions!$B$3)/7)+1)),""))</f>
        <v/>
      </c>
      <c r="E51" s="18" t="n"/>
      <c r="F51" s="16" t="n"/>
      <c r="G51" s="16" t="n"/>
      <c r="H51" s="19" t="n"/>
      <c r="I51" s="20" t="n"/>
      <c r="J51" s="14">
        <f>IF(OR($C51="",$E51="",$G51="",$H51=""),"",IFERROR(IF(OR($G51="On Hold",$G51="Canceled"),0,IF($C51="Expected Collection",$E51*IF($G51="Completed",1,Assumptions!$B$6),IF($C51="Recurring Expense",-$E51*IF($G51="Completed",1,Assumptions!$B$7),IF($C51="Planned Capital",-$E51*IF($G51="Completed",1,Assumptions!$B$8),"")))),""))</f>
        <v/>
      </c>
      <c r="K51" s="22">
        <f>IF(AND($A51="",$B51="",$C51="",$E51="",$F51="",$G51="",$H51="",$I51=""),"",IFERROR(IF($A51="","Review: facility missing",IF($C51="","Review: type missing",IF($E51="","Review: amount missing",IF($E51&lt;=0,"Review: amount must be positive",IF($F51="","Review: owner missing",IF($G51="","Review: status missing",IF($H51="","Review: due date missing",IF(OR($H51&lt;Assumptions!$B$3,$H51&gt;Assumptions!$B$3+90),"Review: outside 13 weeks","Ready")))))))),"Review: check inputs"))</f>
        <v/>
      </c>
    </row>
    <row r="52" ht="22" customHeight="1">
      <c r="A52" s="16" t="n"/>
      <c r="B52" s="17" t="n"/>
      <c r="C52" s="16" t="n"/>
      <c r="D52" s="9">
        <f>IF($H52="","",IFERROR(IF(OR($H52&lt;Assumptions!$B$3,$H52&gt;Assumptions!$B$3+90),"Outside 13 weeks","Week "&amp;(INT(($H52-Assumptions!$B$3)/7)+1)),""))</f>
        <v/>
      </c>
      <c r="E52" s="18" t="n"/>
      <c r="F52" s="16" t="n"/>
      <c r="G52" s="16" t="n"/>
      <c r="H52" s="19" t="n"/>
      <c r="I52" s="20" t="n"/>
      <c r="J52" s="11">
        <f>IF(OR($C52="",$E52="",$G52="",$H52=""),"",IFERROR(IF(OR($G52="On Hold",$G52="Canceled"),0,IF($C52="Expected Collection",$E52*IF($G52="Completed",1,Assumptions!$B$6),IF($C52="Recurring Expense",-$E52*IF($G52="Completed",1,Assumptions!$B$7),IF($C52="Planned Capital",-$E52*IF($G52="Completed",1,Assumptions!$B$8),"")))),""))</f>
        <v/>
      </c>
      <c r="K52" s="21">
        <f>IF(AND($A52="",$B52="",$C52="",$E52="",$F52="",$G52="",$H52="",$I52=""),"",IFERROR(IF($A52="","Review: facility missing",IF($C52="","Review: type missing",IF($E52="","Review: amount missing",IF($E52&lt;=0,"Review: amount must be positive",IF($F52="","Review: owner missing",IF($G52="","Review: status missing",IF($H52="","Review: due date missing",IF(OR($H52&lt;Assumptions!$B$3,$H52&gt;Assumptions!$B$3+90),"Review: outside 13 weeks","Ready")))))))),"Review: check inputs"))</f>
        <v/>
      </c>
    </row>
    <row r="53" ht="22" customHeight="1">
      <c r="A53" s="16" t="n"/>
      <c r="B53" s="17" t="n"/>
      <c r="C53" s="16" t="n"/>
      <c r="D53" s="12">
        <f>IF($H53="","",IFERROR(IF(OR($H53&lt;Assumptions!$B$3,$H53&gt;Assumptions!$B$3+90),"Outside 13 weeks","Week "&amp;(INT(($H53-Assumptions!$B$3)/7)+1)),""))</f>
        <v/>
      </c>
      <c r="E53" s="18" t="n"/>
      <c r="F53" s="16" t="n"/>
      <c r="G53" s="16" t="n"/>
      <c r="H53" s="19" t="n"/>
      <c r="I53" s="20" t="n"/>
      <c r="J53" s="14">
        <f>IF(OR($C53="",$E53="",$G53="",$H53=""),"",IFERROR(IF(OR($G53="On Hold",$G53="Canceled"),0,IF($C53="Expected Collection",$E53*IF($G53="Completed",1,Assumptions!$B$6),IF($C53="Recurring Expense",-$E53*IF($G53="Completed",1,Assumptions!$B$7),IF($C53="Planned Capital",-$E53*IF($G53="Completed",1,Assumptions!$B$8),"")))),""))</f>
        <v/>
      </c>
      <c r="K53" s="22">
        <f>IF(AND($A53="",$B53="",$C53="",$E53="",$F53="",$G53="",$H53="",$I53=""),"",IFERROR(IF($A53="","Review: facility missing",IF($C53="","Review: type missing",IF($E53="","Review: amount missing",IF($E53&lt;=0,"Review: amount must be positive",IF($F53="","Review: owner missing",IF($G53="","Review: status missing",IF($H53="","Review: due date missing",IF(OR($H53&lt;Assumptions!$B$3,$H53&gt;Assumptions!$B$3+90),"Review: outside 13 weeks","Ready")))))))),"Review: check inputs"))</f>
        <v/>
      </c>
    </row>
    <row r="54" ht="22" customHeight="1">
      <c r="A54" s="16" t="n"/>
      <c r="B54" s="17" t="n"/>
      <c r="C54" s="16" t="n"/>
      <c r="D54" s="9">
        <f>IF($H54="","",IFERROR(IF(OR($H54&lt;Assumptions!$B$3,$H54&gt;Assumptions!$B$3+90),"Outside 13 weeks","Week "&amp;(INT(($H54-Assumptions!$B$3)/7)+1)),""))</f>
        <v/>
      </c>
      <c r="E54" s="18" t="n"/>
      <c r="F54" s="16" t="n"/>
      <c r="G54" s="16" t="n"/>
      <c r="H54" s="19" t="n"/>
      <c r="I54" s="20" t="n"/>
      <c r="J54" s="11">
        <f>IF(OR($C54="",$E54="",$G54="",$H54=""),"",IFERROR(IF(OR($G54="On Hold",$G54="Canceled"),0,IF($C54="Expected Collection",$E54*IF($G54="Completed",1,Assumptions!$B$6),IF($C54="Recurring Expense",-$E54*IF($G54="Completed",1,Assumptions!$B$7),IF($C54="Planned Capital",-$E54*IF($G54="Completed",1,Assumptions!$B$8),"")))),""))</f>
        <v/>
      </c>
      <c r="K54" s="21">
        <f>IF(AND($A54="",$B54="",$C54="",$E54="",$F54="",$G54="",$H54="",$I54=""),"",IFERROR(IF($A54="","Review: facility missing",IF($C54="","Review: type missing",IF($E54="","Review: amount missing",IF($E54&lt;=0,"Review: amount must be positive",IF($F54="","Review: owner missing",IF($G54="","Review: status missing",IF($H54="","Review: due date missing",IF(OR($H54&lt;Assumptions!$B$3,$H54&gt;Assumptions!$B$3+90),"Review: outside 13 weeks","Ready")))))))),"Review: check inputs"))</f>
        <v/>
      </c>
    </row>
    <row r="55" ht="22" customHeight="1">
      <c r="A55" s="16" t="n"/>
      <c r="B55" s="17" t="n"/>
      <c r="C55" s="16" t="n"/>
      <c r="D55" s="12">
        <f>IF($H55="","",IFERROR(IF(OR($H55&lt;Assumptions!$B$3,$H55&gt;Assumptions!$B$3+90),"Outside 13 weeks","Week "&amp;(INT(($H55-Assumptions!$B$3)/7)+1)),""))</f>
        <v/>
      </c>
      <c r="E55" s="18" t="n"/>
      <c r="F55" s="16" t="n"/>
      <c r="G55" s="16" t="n"/>
      <c r="H55" s="19" t="n"/>
      <c r="I55" s="20" t="n"/>
      <c r="J55" s="14">
        <f>IF(OR($C55="",$E55="",$G55="",$H55=""),"",IFERROR(IF(OR($G55="On Hold",$G55="Canceled"),0,IF($C55="Expected Collection",$E55*IF($G55="Completed",1,Assumptions!$B$6),IF($C55="Recurring Expense",-$E55*IF($G55="Completed",1,Assumptions!$B$7),IF($C55="Planned Capital",-$E55*IF($G55="Completed",1,Assumptions!$B$8),"")))),""))</f>
        <v/>
      </c>
      <c r="K55" s="22">
        <f>IF(AND($A55="",$B55="",$C55="",$E55="",$F55="",$G55="",$H55="",$I55=""),"",IFERROR(IF($A55="","Review: facility missing",IF($C55="","Review: type missing",IF($E55="","Review: amount missing",IF($E55&lt;=0,"Review: amount must be positive",IF($F55="","Review: owner missing",IF($G55="","Review: status missing",IF($H55="","Review: due date missing",IF(OR($H55&lt;Assumptions!$B$3,$H55&gt;Assumptions!$B$3+90),"Review: outside 13 weeks","Ready")))))))),"Review: check inputs"))</f>
        <v/>
      </c>
    </row>
    <row r="56" ht="22" customHeight="1">
      <c r="A56" s="16" t="n"/>
      <c r="B56" s="17" t="n"/>
      <c r="C56" s="16" t="n"/>
      <c r="D56" s="9">
        <f>IF($H56="","",IFERROR(IF(OR($H56&lt;Assumptions!$B$3,$H56&gt;Assumptions!$B$3+90),"Outside 13 weeks","Week "&amp;(INT(($H56-Assumptions!$B$3)/7)+1)),""))</f>
        <v/>
      </c>
      <c r="E56" s="18" t="n"/>
      <c r="F56" s="16" t="n"/>
      <c r="G56" s="16" t="n"/>
      <c r="H56" s="19" t="n"/>
      <c r="I56" s="20" t="n"/>
      <c r="J56" s="11">
        <f>IF(OR($C56="",$E56="",$G56="",$H56=""),"",IFERROR(IF(OR($G56="On Hold",$G56="Canceled"),0,IF($C56="Expected Collection",$E56*IF($G56="Completed",1,Assumptions!$B$6),IF($C56="Recurring Expense",-$E56*IF($G56="Completed",1,Assumptions!$B$7),IF($C56="Planned Capital",-$E56*IF($G56="Completed",1,Assumptions!$B$8),"")))),""))</f>
        <v/>
      </c>
      <c r="K56" s="21">
        <f>IF(AND($A56="",$B56="",$C56="",$E56="",$F56="",$G56="",$H56="",$I56=""),"",IFERROR(IF($A56="","Review: facility missing",IF($C56="","Review: type missing",IF($E56="","Review: amount missing",IF($E56&lt;=0,"Review: amount must be positive",IF($F56="","Review: owner missing",IF($G56="","Review: status missing",IF($H56="","Review: due date missing",IF(OR($H56&lt;Assumptions!$B$3,$H56&gt;Assumptions!$B$3+90),"Review: outside 13 weeks","Ready")))))))),"Review: check inputs"))</f>
        <v/>
      </c>
    </row>
    <row r="57" ht="22" customHeight="1">
      <c r="A57" s="16" t="n"/>
      <c r="B57" s="17" t="n"/>
      <c r="C57" s="16" t="n"/>
      <c r="D57" s="12">
        <f>IF($H57="","",IFERROR(IF(OR($H57&lt;Assumptions!$B$3,$H57&gt;Assumptions!$B$3+90),"Outside 13 weeks","Week "&amp;(INT(($H57-Assumptions!$B$3)/7)+1)),""))</f>
        <v/>
      </c>
      <c r="E57" s="18" t="n"/>
      <c r="F57" s="16" t="n"/>
      <c r="G57" s="16" t="n"/>
      <c r="H57" s="19" t="n"/>
      <c r="I57" s="20" t="n"/>
      <c r="J57" s="14">
        <f>IF(OR($C57="",$E57="",$G57="",$H57=""),"",IFERROR(IF(OR($G57="On Hold",$G57="Canceled"),0,IF($C57="Expected Collection",$E57*IF($G57="Completed",1,Assumptions!$B$6),IF($C57="Recurring Expense",-$E57*IF($G57="Completed",1,Assumptions!$B$7),IF($C57="Planned Capital",-$E57*IF($G57="Completed",1,Assumptions!$B$8),"")))),""))</f>
        <v/>
      </c>
      <c r="K57" s="22">
        <f>IF(AND($A57="",$B57="",$C57="",$E57="",$F57="",$G57="",$H57="",$I57=""),"",IFERROR(IF($A57="","Review: facility missing",IF($C57="","Review: type missing",IF($E57="","Review: amount missing",IF($E57&lt;=0,"Review: amount must be positive",IF($F57="","Review: owner missing",IF($G57="","Review: status missing",IF($H57="","Review: due date missing",IF(OR($H57&lt;Assumptions!$B$3,$H57&gt;Assumptions!$B$3+90),"Review: outside 13 weeks","Ready")))))))),"Review: check inputs"))</f>
        <v/>
      </c>
    </row>
    <row r="58" ht="22" customHeight="1">
      <c r="A58" s="16" t="n"/>
      <c r="B58" s="17" t="n"/>
      <c r="C58" s="16" t="n"/>
      <c r="D58" s="9">
        <f>IF($H58="","",IFERROR(IF(OR($H58&lt;Assumptions!$B$3,$H58&gt;Assumptions!$B$3+90),"Outside 13 weeks","Week "&amp;(INT(($H58-Assumptions!$B$3)/7)+1)),""))</f>
        <v/>
      </c>
      <c r="E58" s="18" t="n"/>
      <c r="F58" s="16" t="n"/>
      <c r="G58" s="16" t="n"/>
      <c r="H58" s="19" t="n"/>
      <c r="I58" s="20" t="n"/>
      <c r="J58" s="11">
        <f>IF(OR($C58="",$E58="",$G58="",$H58=""),"",IFERROR(IF(OR($G58="On Hold",$G58="Canceled"),0,IF($C58="Expected Collection",$E58*IF($G58="Completed",1,Assumptions!$B$6),IF($C58="Recurring Expense",-$E58*IF($G58="Completed",1,Assumptions!$B$7),IF($C58="Planned Capital",-$E58*IF($G58="Completed",1,Assumptions!$B$8),"")))),""))</f>
        <v/>
      </c>
      <c r="K58" s="21">
        <f>IF(AND($A58="",$B58="",$C58="",$E58="",$F58="",$G58="",$H58="",$I58=""),"",IFERROR(IF($A58="","Review: facility missing",IF($C58="","Review: type missing",IF($E58="","Review: amount missing",IF($E58&lt;=0,"Review: amount must be positive",IF($F58="","Review: owner missing",IF($G58="","Review: status missing",IF($H58="","Review: due date missing",IF(OR($H58&lt;Assumptions!$B$3,$H58&gt;Assumptions!$B$3+90),"Review: outside 13 weeks","Ready")))))))),"Review: check inputs"))</f>
        <v/>
      </c>
    </row>
    <row r="59" ht="22" customHeight="1">
      <c r="A59" s="16" t="n"/>
      <c r="B59" s="17" t="n"/>
      <c r="C59" s="16" t="n"/>
      <c r="D59" s="12">
        <f>IF($H59="","",IFERROR(IF(OR($H59&lt;Assumptions!$B$3,$H59&gt;Assumptions!$B$3+90),"Outside 13 weeks","Week "&amp;(INT(($H59-Assumptions!$B$3)/7)+1)),""))</f>
        <v/>
      </c>
      <c r="E59" s="18" t="n"/>
      <c r="F59" s="16" t="n"/>
      <c r="G59" s="16" t="n"/>
      <c r="H59" s="19" t="n"/>
      <c r="I59" s="20" t="n"/>
      <c r="J59" s="14">
        <f>IF(OR($C59="",$E59="",$G59="",$H59=""),"",IFERROR(IF(OR($G59="On Hold",$G59="Canceled"),0,IF($C59="Expected Collection",$E59*IF($G59="Completed",1,Assumptions!$B$6),IF($C59="Recurring Expense",-$E59*IF($G59="Completed",1,Assumptions!$B$7),IF($C59="Planned Capital",-$E59*IF($G59="Completed",1,Assumptions!$B$8),"")))),""))</f>
        <v/>
      </c>
      <c r="K59" s="22">
        <f>IF(AND($A59="",$B59="",$C59="",$E59="",$F59="",$G59="",$H59="",$I59=""),"",IFERROR(IF($A59="","Review: facility missing",IF($C59="","Review: type missing",IF($E59="","Review: amount missing",IF($E59&lt;=0,"Review: amount must be positive",IF($F59="","Review: owner missing",IF($G59="","Review: status missing",IF($H59="","Review: due date missing",IF(OR($H59&lt;Assumptions!$B$3,$H59&gt;Assumptions!$B$3+90),"Review: outside 13 weeks","Ready")))))))),"Review: check inputs"))</f>
        <v/>
      </c>
    </row>
    <row r="60" ht="22" customHeight="1">
      <c r="A60" s="16" t="n"/>
      <c r="B60" s="17" t="n"/>
      <c r="C60" s="16" t="n"/>
      <c r="D60" s="9">
        <f>IF($H60="","",IFERROR(IF(OR($H60&lt;Assumptions!$B$3,$H60&gt;Assumptions!$B$3+90),"Outside 13 weeks","Week "&amp;(INT(($H60-Assumptions!$B$3)/7)+1)),""))</f>
        <v/>
      </c>
      <c r="E60" s="18" t="n"/>
      <c r="F60" s="16" t="n"/>
      <c r="G60" s="16" t="n"/>
      <c r="H60" s="19" t="n"/>
      <c r="I60" s="20" t="n"/>
      <c r="J60" s="11">
        <f>IF(OR($C60="",$E60="",$G60="",$H60=""),"",IFERROR(IF(OR($G60="On Hold",$G60="Canceled"),0,IF($C60="Expected Collection",$E60*IF($G60="Completed",1,Assumptions!$B$6),IF($C60="Recurring Expense",-$E60*IF($G60="Completed",1,Assumptions!$B$7),IF($C60="Planned Capital",-$E60*IF($G60="Completed",1,Assumptions!$B$8),"")))),""))</f>
        <v/>
      </c>
      <c r="K60" s="21">
        <f>IF(AND($A60="",$B60="",$C60="",$E60="",$F60="",$G60="",$H60="",$I60=""),"",IFERROR(IF($A60="","Review: facility missing",IF($C60="","Review: type missing",IF($E60="","Review: amount missing",IF($E60&lt;=0,"Review: amount must be positive",IF($F60="","Review: owner missing",IF($G60="","Review: status missing",IF($H60="","Review: due date missing",IF(OR($H60&lt;Assumptions!$B$3,$H60&gt;Assumptions!$B$3+90),"Review: outside 13 weeks","Ready")))))))),"Review: check inputs"))</f>
        <v/>
      </c>
    </row>
    <row r="61" ht="22" customHeight="1">
      <c r="A61" s="16" t="n"/>
      <c r="B61" s="17" t="n"/>
      <c r="C61" s="16" t="n"/>
      <c r="D61" s="12">
        <f>IF($H61="","",IFERROR(IF(OR($H61&lt;Assumptions!$B$3,$H61&gt;Assumptions!$B$3+90),"Outside 13 weeks","Week "&amp;(INT(($H61-Assumptions!$B$3)/7)+1)),""))</f>
        <v/>
      </c>
      <c r="E61" s="18" t="n"/>
      <c r="F61" s="16" t="n"/>
      <c r="G61" s="16" t="n"/>
      <c r="H61" s="19" t="n"/>
      <c r="I61" s="20" t="n"/>
      <c r="J61" s="14">
        <f>IF(OR($C61="",$E61="",$G61="",$H61=""),"",IFERROR(IF(OR($G61="On Hold",$G61="Canceled"),0,IF($C61="Expected Collection",$E61*IF($G61="Completed",1,Assumptions!$B$6),IF($C61="Recurring Expense",-$E61*IF($G61="Completed",1,Assumptions!$B$7),IF($C61="Planned Capital",-$E61*IF($G61="Completed",1,Assumptions!$B$8),"")))),""))</f>
        <v/>
      </c>
      <c r="K61" s="22">
        <f>IF(AND($A61="",$B61="",$C61="",$E61="",$F61="",$G61="",$H61="",$I61=""),"",IFERROR(IF($A61="","Review: facility missing",IF($C61="","Review: type missing",IF($E61="","Review: amount missing",IF($E61&lt;=0,"Review: amount must be positive",IF($F61="","Review: owner missing",IF($G61="","Review: status missing",IF($H61="","Review: due date missing",IF(OR($H61&lt;Assumptions!$B$3,$H61&gt;Assumptions!$B$3+90),"Review: outside 13 weeks","Ready")))))))),"Review: check inputs"))</f>
        <v/>
      </c>
    </row>
    <row r="62" ht="22" customHeight="1">
      <c r="A62" s="16" t="n"/>
      <c r="B62" s="17" t="n"/>
      <c r="C62" s="16" t="n"/>
      <c r="D62" s="9">
        <f>IF($H62="","",IFERROR(IF(OR($H62&lt;Assumptions!$B$3,$H62&gt;Assumptions!$B$3+90),"Outside 13 weeks","Week "&amp;(INT(($H62-Assumptions!$B$3)/7)+1)),""))</f>
        <v/>
      </c>
      <c r="E62" s="18" t="n"/>
      <c r="F62" s="16" t="n"/>
      <c r="G62" s="16" t="n"/>
      <c r="H62" s="19" t="n"/>
      <c r="I62" s="20" t="n"/>
      <c r="J62" s="11">
        <f>IF(OR($C62="",$E62="",$G62="",$H62=""),"",IFERROR(IF(OR($G62="On Hold",$G62="Canceled"),0,IF($C62="Expected Collection",$E62*IF($G62="Completed",1,Assumptions!$B$6),IF($C62="Recurring Expense",-$E62*IF($G62="Completed",1,Assumptions!$B$7),IF($C62="Planned Capital",-$E62*IF($G62="Completed",1,Assumptions!$B$8),"")))),""))</f>
        <v/>
      </c>
      <c r="K62" s="21">
        <f>IF(AND($A62="",$B62="",$C62="",$E62="",$F62="",$G62="",$H62="",$I62=""),"",IFERROR(IF($A62="","Review: facility missing",IF($C62="","Review: type missing",IF($E62="","Review: amount missing",IF($E62&lt;=0,"Review: amount must be positive",IF($F62="","Review: owner missing",IF($G62="","Review: status missing",IF($H62="","Review: due date missing",IF(OR($H62&lt;Assumptions!$B$3,$H62&gt;Assumptions!$B$3+90),"Review: outside 13 weeks","Ready")))))))),"Review: check inputs"))</f>
        <v/>
      </c>
    </row>
    <row r="63" ht="22" customHeight="1">
      <c r="A63" s="16" t="n"/>
      <c r="B63" s="17" t="n"/>
      <c r="C63" s="16" t="n"/>
      <c r="D63" s="12">
        <f>IF($H63="","",IFERROR(IF(OR($H63&lt;Assumptions!$B$3,$H63&gt;Assumptions!$B$3+90),"Outside 13 weeks","Week "&amp;(INT(($H63-Assumptions!$B$3)/7)+1)),""))</f>
        <v/>
      </c>
      <c r="E63" s="18" t="n"/>
      <c r="F63" s="16" t="n"/>
      <c r="G63" s="16" t="n"/>
      <c r="H63" s="19" t="n"/>
      <c r="I63" s="20" t="n"/>
      <c r="J63" s="14">
        <f>IF(OR($C63="",$E63="",$G63="",$H63=""),"",IFERROR(IF(OR($G63="On Hold",$G63="Canceled"),0,IF($C63="Expected Collection",$E63*IF($G63="Completed",1,Assumptions!$B$6),IF($C63="Recurring Expense",-$E63*IF($G63="Completed",1,Assumptions!$B$7),IF($C63="Planned Capital",-$E63*IF($G63="Completed",1,Assumptions!$B$8),"")))),""))</f>
        <v/>
      </c>
      <c r="K63" s="22">
        <f>IF(AND($A63="",$B63="",$C63="",$E63="",$F63="",$G63="",$H63="",$I63=""),"",IFERROR(IF($A63="","Review: facility missing",IF($C63="","Review: type missing",IF($E63="","Review: amount missing",IF($E63&lt;=0,"Review: amount must be positive",IF($F63="","Review: owner missing",IF($G63="","Review: status missing",IF($H63="","Review: due date missing",IF(OR($H63&lt;Assumptions!$B$3,$H63&gt;Assumptions!$B$3+90),"Review: outside 13 weeks","Ready")))))))),"Review: check inputs"))</f>
        <v/>
      </c>
    </row>
    <row r="64" ht="22" customHeight="1">
      <c r="A64" s="16" t="n"/>
      <c r="B64" s="17" t="n"/>
      <c r="C64" s="16" t="n"/>
      <c r="D64" s="9">
        <f>IF($H64="","",IFERROR(IF(OR($H64&lt;Assumptions!$B$3,$H64&gt;Assumptions!$B$3+90),"Outside 13 weeks","Week "&amp;(INT(($H64-Assumptions!$B$3)/7)+1)),""))</f>
        <v/>
      </c>
      <c r="E64" s="18" t="n"/>
      <c r="F64" s="16" t="n"/>
      <c r="G64" s="16" t="n"/>
      <c r="H64" s="19" t="n"/>
      <c r="I64" s="20" t="n"/>
      <c r="J64" s="11">
        <f>IF(OR($C64="",$E64="",$G64="",$H64=""),"",IFERROR(IF(OR($G64="On Hold",$G64="Canceled"),0,IF($C64="Expected Collection",$E64*IF($G64="Completed",1,Assumptions!$B$6),IF($C64="Recurring Expense",-$E64*IF($G64="Completed",1,Assumptions!$B$7),IF($C64="Planned Capital",-$E64*IF($G64="Completed",1,Assumptions!$B$8),"")))),""))</f>
        <v/>
      </c>
      <c r="K64" s="21">
        <f>IF(AND($A64="",$B64="",$C64="",$E64="",$F64="",$G64="",$H64="",$I64=""),"",IFERROR(IF($A64="","Review: facility missing",IF($C64="","Review: type missing",IF($E64="","Review: amount missing",IF($E64&lt;=0,"Review: amount must be positive",IF($F64="","Review: owner missing",IF($G64="","Review: status missing",IF($H64="","Review: due date missing",IF(OR($H64&lt;Assumptions!$B$3,$H64&gt;Assumptions!$B$3+90),"Review: outside 13 weeks","Ready")))))))),"Review: check inputs"))</f>
        <v/>
      </c>
    </row>
    <row r="65" ht="22" customHeight="1">
      <c r="A65" s="16" t="n"/>
      <c r="B65" s="17" t="n"/>
      <c r="C65" s="16" t="n"/>
      <c r="D65" s="12">
        <f>IF($H65="","",IFERROR(IF(OR($H65&lt;Assumptions!$B$3,$H65&gt;Assumptions!$B$3+90),"Outside 13 weeks","Week "&amp;(INT(($H65-Assumptions!$B$3)/7)+1)),""))</f>
        <v/>
      </c>
      <c r="E65" s="18" t="n"/>
      <c r="F65" s="16" t="n"/>
      <c r="G65" s="16" t="n"/>
      <c r="H65" s="19" t="n"/>
      <c r="I65" s="20" t="n"/>
      <c r="J65" s="14">
        <f>IF(OR($C65="",$E65="",$G65="",$H65=""),"",IFERROR(IF(OR($G65="On Hold",$G65="Canceled"),0,IF($C65="Expected Collection",$E65*IF($G65="Completed",1,Assumptions!$B$6),IF($C65="Recurring Expense",-$E65*IF($G65="Completed",1,Assumptions!$B$7),IF($C65="Planned Capital",-$E65*IF($G65="Completed",1,Assumptions!$B$8),"")))),""))</f>
        <v/>
      </c>
      <c r="K65" s="22">
        <f>IF(AND($A65="",$B65="",$C65="",$E65="",$F65="",$G65="",$H65="",$I65=""),"",IFERROR(IF($A65="","Review: facility missing",IF($C65="","Review: type missing",IF($E65="","Review: amount missing",IF($E65&lt;=0,"Review: amount must be positive",IF($F65="","Review: owner missing",IF($G65="","Review: status missing",IF($H65="","Review: due date missing",IF(OR($H65&lt;Assumptions!$B$3,$H65&gt;Assumptions!$B$3+90),"Review: outside 13 weeks","Ready")))))))),"Review: check inputs"))</f>
        <v/>
      </c>
    </row>
    <row r="66" ht="22" customHeight="1">
      <c r="A66" s="16" t="n"/>
      <c r="B66" s="17" t="n"/>
      <c r="C66" s="16" t="n"/>
      <c r="D66" s="9">
        <f>IF($H66="","",IFERROR(IF(OR($H66&lt;Assumptions!$B$3,$H66&gt;Assumptions!$B$3+90),"Outside 13 weeks","Week "&amp;(INT(($H66-Assumptions!$B$3)/7)+1)),""))</f>
        <v/>
      </c>
      <c r="E66" s="18" t="n"/>
      <c r="F66" s="16" t="n"/>
      <c r="G66" s="16" t="n"/>
      <c r="H66" s="19" t="n"/>
      <c r="I66" s="20" t="n"/>
      <c r="J66" s="11">
        <f>IF(OR($C66="",$E66="",$G66="",$H66=""),"",IFERROR(IF(OR($G66="On Hold",$G66="Canceled"),0,IF($C66="Expected Collection",$E66*IF($G66="Completed",1,Assumptions!$B$6),IF($C66="Recurring Expense",-$E66*IF($G66="Completed",1,Assumptions!$B$7),IF($C66="Planned Capital",-$E66*IF($G66="Completed",1,Assumptions!$B$8),"")))),""))</f>
        <v/>
      </c>
      <c r="K66" s="21">
        <f>IF(AND($A66="",$B66="",$C66="",$E66="",$F66="",$G66="",$H66="",$I66=""),"",IFERROR(IF($A66="","Review: facility missing",IF($C66="","Review: type missing",IF($E66="","Review: amount missing",IF($E66&lt;=0,"Review: amount must be positive",IF($F66="","Review: owner missing",IF($G66="","Review: status missing",IF($H66="","Review: due date missing",IF(OR($H66&lt;Assumptions!$B$3,$H66&gt;Assumptions!$B$3+90),"Review: outside 13 weeks","Ready")))))))),"Review: check inputs"))</f>
        <v/>
      </c>
    </row>
    <row r="67" ht="22" customHeight="1">
      <c r="A67" s="16" t="n"/>
      <c r="B67" s="17" t="n"/>
      <c r="C67" s="16" t="n"/>
      <c r="D67" s="12">
        <f>IF($H67="","",IFERROR(IF(OR($H67&lt;Assumptions!$B$3,$H67&gt;Assumptions!$B$3+90),"Outside 13 weeks","Week "&amp;(INT(($H67-Assumptions!$B$3)/7)+1)),""))</f>
        <v/>
      </c>
      <c r="E67" s="18" t="n"/>
      <c r="F67" s="16" t="n"/>
      <c r="G67" s="16" t="n"/>
      <c r="H67" s="19" t="n"/>
      <c r="I67" s="20" t="n"/>
      <c r="J67" s="14">
        <f>IF(OR($C67="",$E67="",$G67="",$H67=""),"",IFERROR(IF(OR($G67="On Hold",$G67="Canceled"),0,IF($C67="Expected Collection",$E67*IF($G67="Completed",1,Assumptions!$B$6),IF($C67="Recurring Expense",-$E67*IF($G67="Completed",1,Assumptions!$B$7),IF($C67="Planned Capital",-$E67*IF($G67="Completed",1,Assumptions!$B$8),"")))),""))</f>
        <v/>
      </c>
      <c r="K67" s="22">
        <f>IF(AND($A67="",$B67="",$C67="",$E67="",$F67="",$G67="",$H67="",$I67=""),"",IFERROR(IF($A67="","Review: facility missing",IF($C67="","Review: type missing",IF($E67="","Review: amount missing",IF($E67&lt;=0,"Review: amount must be positive",IF($F67="","Review: owner missing",IF($G67="","Review: status missing",IF($H67="","Review: due date missing",IF(OR($H67&lt;Assumptions!$B$3,$H67&gt;Assumptions!$B$3+90),"Review: outside 13 weeks","Ready")))))))),"Review: check inputs"))</f>
        <v/>
      </c>
    </row>
    <row r="68" ht="22" customHeight="1">
      <c r="A68" s="16" t="n"/>
      <c r="B68" s="17" t="n"/>
      <c r="C68" s="16" t="n"/>
      <c r="D68" s="9">
        <f>IF($H68="","",IFERROR(IF(OR($H68&lt;Assumptions!$B$3,$H68&gt;Assumptions!$B$3+90),"Outside 13 weeks","Week "&amp;(INT(($H68-Assumptions!$B$3)/7)+1)),""))</f>
        <v/>
      </c>
      <c r="E68" s="18" t="n"/>
      <c r="F68" s="16" t="n"/>
      <c r="G68" s="16" t="n"/>
      <c r="H68" s="19" t="n"/>
      <c r="I68" s="20" t="n"/>
      <c r="J68" s="11">
        <f>IF(OR($C68="",$E68="",$G68="",$H68=""),"",IFERROR(IF(OR($G68="On Hold",$G68="Canceled"),0,IF($C68="Expected Collection",$E68*IF($G68="Completed",1,Assumptions!$B$6),IF($C68="Recurring Expense",-$E68*IF($G68="Completed",1,Assumptions!$B$7),IF($C68="Planned Capital",-$E68*IF($G68="Completed",1,Assumptions!$B$8),"")))),""))</f>
        <v/>
      </c>
      <c r="K68" s="21">
        <f>IF(AND($A68="",$B68="",$C68="",$E68="",$F68="",$G68="",$H68="",$I68=""),"",IFERROR(IF($A68="","Review: facility missing",IF($C68="","Review: type missing",IF($E68="","Review: amount missing",IF($E68&lt;=0,"Review: amount must be positive",IF($F68="","Review: owner missing",IF($G68="","Review: status missing",IF($H68="","Review: due date missing",IF(OR($H68&lt;Assumptions!$B$3,$H68&gt;Assumptions!$B$3+90),"Review: outside 13 weeks","Ready")))))))),"Review: check inputs"))</f>
        <v/>
      </c>
    </row>
    <row r="69" ht="22" customHeight="1">
      <c r="A69" s="16" t="n"/>
      <c r="B69" s="17" t="n"/>
      <c r="C69" s="16" t="n"/>
      <c r="D69" s="12">
        <f>IF($H69="","",IFERROR(IF(OR($H69&lt;Assumptions!$B$3,$H69&gt;Assumptions!$B$3+90),"Outside 13 weeks","Week "&amp;(INT(($H69-Assumptions!$B$3)/7)+1)),""))</f>
        <v/>
      </c>
      <c r="E69" s="18" t="n"/>
      <c r="F69" s="16" t="n"/>
      <c r="G69" s="16" t="n"/>
      <c r="H69" s="19" t="n"/>
      <c r="I69" s="20" t="n"/>
      <c r="J69" s="14">
        <f>IF(OR($C69="",$E69="",$G69="",$H69=""),"",IFERROR(IF(OR($G69="On Hold",$G69="Canceled"),0,IF($C69="Expected Collection",$E69*IF($G69="Completed",1,Assumptions!$B$6),IF($C69="Recurring Expense",-$E69*IF($G69="Completed",1,Assumptions!$B$7),IF($C69="Planned Capital",-$E69*IF($G69="Completed",1,Assumptions!$B$8),"")))),""))</f>
        <v/>
      </c>
      <c r="K69" s="22">
        <f>IF(AND($A69="",$B69="",$C69="",$E69="",$F69="",$G69="",$H69="",$I69=""),"",IFERROR(IF($A69="","Review: facility missing",IF($C69="","Review: type missing",IF($E69="","Review: amount missing",IF($E69&lt;=0,"Review: amount must be positive",IF($F69="","Review: owner missing",IF($G69="","Review: status missing",IF($H69="","Review: due date missing",IF(OR($H69&lt;Assumptions!$B$3,$H69&gt;Assumptions!$B$3+90),"Review: outside 13 weeks","Ready")))))))),"Review: check inputs"))</f>
        <v/>
      </c>
    </row>
    <row r="70" ht="22" customHeight="1">
      <c r="A70" s="16" t="n"/>
      <c r="B70" s="17" t="n"/>
      <c r="C70" s="16" t="n"/>
      <c r="D70" s="9">
        <f>IF($H70="","",IFERROR(IF(OR($H70&lt;Assumptions!$B$3,$H70&gt;Assumptions!$B$3+90),"Outside 13 weeks","Week "&amp;(INT(($H70-Assumptions!$B$3)/7)+1)),""))</f>
        <v/>
      </c>
      <c r="E70" s="18" t="n"/>
      <c r="F70" s="16" t="n"/>
      <c r="G70" s="16" t="n"/>
      <c r="H70" s="19" t="n"/>
      <c r="I70" s="20" t="n"/>
      <c r="J70" s="11">
        <f>IF(OR($C70="",$E70="",$G70="",$H70=""),"",IFERROR(IF(OR($G70="On Hold",$G70="Canceled"),0,IF($C70="Expected Collection",$E70*IF($G70="Completed",1,Assumptions!$B$6),IF($C70="Recurring Expense",-$E70*IF($G70="Completed",1,Assumptions!$B$7),IF($C70="Planned Capital",-$E70*IF($G70="Completed",1,Assumptions!$B$8),"")))),""))</f>
        <v/>
      </c>
      <c r="K70" s="21">
        <f>IF(AND($A70="",$B70="",$C70="",$E70="",$F70="",$G70="",$H70="",$I70=""),"",IFERROR(IF($A70="","Review: facility missing",IF($C70="","Review: type missing",IF($E70="","Review: amount missing",IF($E70&lt;=0,"Review: amount must be positive",IF($F70="","Review: owner missing",IF($G70="","Review: status missing",IF($H70="","Review: due date missing",IF(OR($H70&lt;Assumptions!$B$3,$H70&gt;Assumptions!$B$3+90),"Review: outside 13 weeks","Ready")))))))),"Review: check inputs"))</f>
        <v/>
      </c>
    </row>
    <row r="71" ht="22" customHeight="1">
      <c r="A71" s="16" t="n"/>
      <c r="B71" s="17" t="n"/>
      <c r="C71" s="16" t="n"/>
      <c r="D71" s="12">
        <f>IF($H71="","",IFERROR(IF(OR($H71&lt;Assumptions!$B$3,$H71&gt;Assumptions!$B$3+90),"Outside 13 weeks","Week "&amp;(INT(($H71-Assumptions!$B$3)/7)+1)),""))</f>
        <v/>
      </c>
      <c r="E71" s="18" t="n"/>
      <c r="F71" s="16" t="n"/>
      <c r="G71" s="16" t="n"/>
      <c r="H71" s="19" t="n"/>
      <c r="I71" s="20" t="n"/>
      <c r="J71" s="14">
        <f>IF(OR($C71="",$E71="",$G71="",$H71=""),"",IFERROR(IF(OR($G71="On Hold",$G71="Canceled"),0,IF($C71="Expected Collection",$E71*IF($G71="Completed",1,Assumptions!$B$6),IF($C71="Recurring Expense",-$E71*IF($G71="Completed",1,Assumptions!$B$7),IF($C71="Planned Capital",-$E71*IF($G71="Completed",1,Assumptions!$B$8),"")))),""))</f>
        <v/>
      </c>
      <c r="K71" s="22">
        <f>IF(AND($A71="",$B71="",$C71="",$E71="",$F71="",$G71="",$H71="",$I71=""),"",IFERROR(IF($A71="","Review: facility missing",IF($C71="","Review: type missing",IF($E71="","Review: amount missing",IF($E71&lt;=0,"Review: amount must be positive",IF($F71="","Review: owner missing",IF($G71="","Review: status missing",IF($H71="","Review: due date missing",IF(OR($H71&lt;Assumptions!$B$3,$H71&gt;Assumptions!$B$3+90),"Review: outside 13 weeks","Ready")))))))),"Review: check inputs"))</f>
        <v/>
      </c>
    </row>
    <row r="72" ht="22" customHeight="1">
      <c r="A72" s="16" t="n"/>
      <c r="B72" s="17" t="n"/>
      <c r="C72" s="16" t="n"/>
      <c r="D72" s="9">
        <f>IF($H72="","",IFERROR(IF(OR($H72&lt;Assumptions!$B$3,$H72&gt;Assumptions!$B$3+90),"Outside 13 weeks","Week "&amp;(INT(($H72-Assumptions!$B$3)/7)+1)),""))</f>
        <v/>
      </c>
      <c r="E72" s="18" t="n"/>
      <c r="F72" s="16" t="n"/>
      <c r="G72" s="16" t="n"/>
      <c r="H72" s="19" t="n"/>
      <c r="I72" s="20" t="n"/>
      <c r="J72" s="11">
        <f>IF(OR($C72="",$E72="",$G72="",$H72=""),"",IFERROR(IF(OR($G72="On Hold",$G72="Canceled"),0,IF($C72="Expected Collection",$E72*IF($G72="Completed",1,Assumptions!$B$6),IF($C72="Recurring Expense",-$E72*IF($G72="Completed",1,Assumptions!$B$7),IF($C72="Planned Capital",-$E72*IF($G72="Completed",1,Assumptions!$B$8),"")))),""))</f>
        <v/>
      </c>
      <c r="K72" s="21">
        <f>IF(AND($A72="",$B72="",$C72="",$E72="",$F72="",$G72="",$H72="",$I72=""),"",IFERROR(IF($A72="","Review: facility missing",IF($C72="","Review: type missing",IF($E72="","Review: amount missing",IF($E72&lt;=0,"Review: amount must be positive",IF($F72="","Review: owner missing",IF($G72="","Review: status missing",IF($H72="","Review: due date missing",IF(OR($H72&lt;Assumptions!$B$3,$H72&gt;Assumptions!$B$3+90),"Review: outside 13 weeks","Ready")))))))),"Review: check inputs"))</f>
        <v/>
      </c>
    </row>
    <row r="73" ht="22" customHeight="1">
      <c r="A73" s="16" t="n"/>
      <c r="B73" s="17" t="n"/>
      <c r="C73" s="16" t="n"/>
      <c r="D73" s="12">
        <f>IF($H73="","",IFERROR(IF(OR($H73&lt;Assumptions!$B$3,$H73&gt;Assumptions!$B$3+90),"Outside 13 weeks","Week "&amp;(INT(($H73-Assumptions!$B$3)/7)+1)),""))</f>
        <v/>
      </c>
      <c r="E73" s="18" t="n"/>
      <c r="F73" s="16" t="n"/>
      <c r="G73" s="16" t="n"/>
      <c r="H73" s="19" t="n"/>
      <c r="I73" s="20" t="n"/>
      <c r="J73" s="14">
        <f>IF(OR($C73="",$E73="",$G73="",$H73=""),"",IFERROR(IF(OR($G73="On Hold",$G73="Canceled"),0,IF($C73="Expected Collection",$E73*IF($G73="Completed",1,Assumptions!$B$6),IF($C73="Recurring Expense",-$E73*IF($G73="Completed",1,Assumptions!$B$7),IF($C73="Planned Capital",-$E73*IF($G73="Completed",1,Assumptions!$B$8),"")))),""))</f>
        <v/>
      </c>
      <c r="K73" s="22">
        <f>IF(AND($A73="",$B73="",$C73="",$E73="",$F73="",$G73="",$H73="",$I73=""),"",IFERROR(IF($A73="","Review: facility missing",IF($C73="","Review: type missing",IF($E73="","Review: amount missing",IF($E73&lt;=0,"Review: amount must be positive",IF($F73="","Review: owner missing",IF($G73="","Review: status missing",IF($H73="","Review: due date missing",IF(OR($H73&lt;Assumptions!$B$3,$H73&gt;Assumptions!$B$3+90),"Review: outside 13 weeks","Ready")))))))),"Review: check inputs"))</f>
        <v/>
      </c>
    </row>
    <row r="74" ht="22" customHeight="1">
      <c r="A74" s="16" t="n"/>
      <c r="B74" s="17" t="n"/>
      <c r="C74" s="16" t="n"/>
      <c r="D74" s="9">
        <f>IF($H74="","",IFERROR(IF(OR($H74&lt;Assumptions!$B$3,$H74&gt;Assumptions!$B$3+90),"Outside 13 weeks","Week "&amp;(INT(($H74-Assumptions!$B$3)/7)+1)),""))</f>
        <v/>
      </c>
      <c r="E74" s="18" t="n"/>
      <c r="F74" s="16" t="n"/>
      <c r="G74" s="16" t="n"/>
      <c r="H74" s="19" t="n"/>
      <c r="I74" s="20" t="n"/>
      <c r="J74" s="11">
        <f>IF(OR($C74="",$E74="",$G74="",$H74=""),"",IFERROR(IF(OR($G74="On Hold",$G74="Canceled"),0,IF($C74="Expected Collection",$E74*IF($G74="Completed",1,Assumptions!$B$6),IF($C74="Recurring Expense",-$E74*IF($G74="Completed",1,Assumptions!$B$7),IF($C74="Planned Capital",-$E74*IF($G74="Completed",1,Assumptions!$B$8),"")))),""))</f>
        <v/>
      </c>
      <c r="K74" s="21">
        <f>IF(AND($A74="",$B74="",$C74="",$E74="",$F74="",$G74="",$H74="",$I74=""),"",IFERROR(IF($A74="","Review: facility missing",IF($C74="","Review: type missing",IF($E74="","Review: amount missing",IF($E74&lt;=0,"Review: amount must be positive",IF($F74="","Review: owner missing",IF($G74="","Review: status missing",IF($H74="","Review: due date missing",IF(OR($H74&lt;Assumptions!$B$3,$H74&gt;Assumptions!$B$3+90),"Review: outside 13 weeks","Ready")))))))),"Review: check inputs"))</f>
        <v/>
      </c>
    </row>
    <row r="75" ht="22" customHeight="1">
      <c r="A75" s="16" t="n"/>
      <c r="B75" s="17" t="n"/>
      <c r="C75" s="16" t="n"/>
      <c r="D75" s="12">
        <f>IF($H75="","",IFERROR(IF(OR($H75&lt;Assumptions!$B$3,$H75&gt;Assumptions!$B$3+90),"Outside 13 weeks","Week "&amp;(INT(($H75-Assumptions!$B$3)/7)+1)),""))</f>
        <v/>
      </c>
      <c r="E75" s="18" t="n"/>
      <c r="F75" s="16" t="n"/>
      <c r="G75" s="16" t="n"/>
      <c r="H75" s="19" t="n"/>
      <c r="I75" s="20" t="n"/>
      <c r="J75" s="14">
        <f>IF(OR($C75="",$E75="",$G75="",$H75=""),"",IFERROR(IF(OR($G75="On Hold",$G75="Canceled"),0,IF($C75="Expected Collection",$E75*IF($G75="Completed",1,Assumptions!$B$6),IF($C75="Recurring Expense",-$E75*IF($G75="Completed",1,Assumptions!$B$7),IF($C75="Planned Capital",-$E75*IF($G75="Completed",1,Assumptions!$B$8),"")))),""))</f>
        <v/>
      </c>
      <c r="K75" s="22">
        <f>IF(AND($A75="",$B75="",$C75="",$E75="",$F75="",$G75="",$H75="",$I75=""),"",IFERROR(IF($A75="","Review: facility missing",IF($C75="","Review: type missing",IF($E75="","Review: amount missing",IF($E75&lt;=0,"Review: amount must be positive",IF($F75="","Review: owner missing",IF($G75="","Review: status missing",IF($H75="","Review: due date missing",IF(OR($H75&lt;Assumptions!$B$3,$H75&gt;Assumptions!$B$3+90),"Review: outside 13 weeks","Ready")))))))),"Review: check inputs"))</f>
        <v/>
      </c>
    </row>
    <row r="76" ht="22" customHeight="1">
      <c r="A76" s="16" t="n"/>
      <c r="B76" s="17" t="n"/>
      <c r="C76" s="16" t="n"/>
      <c r="D76" s="9">
        <f>IF($H76="","",IFERROR(IF(OR($H76&lt;Assumptions!$B$3,$H76&gt;Assumptions!$B$3+90),"Outside 13 weeks","Week "&amp;(INT(($H76-Assumptions!$B$3)/7)+1)),""))</f>
        <v/>
      </c>
      <c r="E76" s="18" t="n"/>
      <c r="F76" s="16" t="n"/>
      <c r="G76" s="16" t="n"/>
      <c r="H76" s="19" t="n"/>
      <c r="I76" s="20" t="n"/>
      <c r="J76" s="11">
        <f>IF(OR($C76="",$E76="",$G76="",$H76=""),"",IFERROR(IF(OR($G76="On Hold",$G76="Canceled"),0,IF($C76="Expected Collection",$E76*IF($G76="Completed",1,Assumptions!$B$6),IF($C76="Recurring Expense",-$E76*IF($G76="Completed",1,Assumptions!$B$7),IF($C76="Planned Capital",-$E76*IF($G76="Completed",1,Assumptions!$B$8),"")))),""))</f>
        <v/>
      </c>
      <c r="K76" s="21">
        <f>IF(AND($A76="",$B76="",$C76="",$E76="",$F76="",$G76="",$H76="",$I76=""),"",IFERROR(IF($A76="","Review: facility missing",IF($C76="","Review: type missing",IF($E76="","Review: amount missing",IF($E76&lt;=0,"Review: amount must be positive",IF($F76="","Review: owner missing",IF($G76="","Review: status missing",IF($H76="","Review: due date missing",IF(OR($H76&lt;Assumptions!$B$3,$H76&gt;Assumptions!$B$3+90),"Review: outside 13 weeks","Ready")))))))),"Review: check inputs"))</f>
        <v/>
      </c>
    </row>
    <row r="77" ht="22" customHeight="1">
      <c r="A77" s="16" t="n"/>
      <c r="B77" s="17" t="n"/>
      <c r="C77" s="16" t="n"/>
      <c r="D77" s="12">
        <f>IF($H77="","",IFERROR(IF(OR($H77&lt;Assumptions!$B$3,$H77&gt;Assumptions!$B$3+90),"Outside 13 weeks","Week "&amp;(INT(($H77-Assumptions!$B$3)/7)+1)),""))</f>
        <v/>
      </c>
      <c r="E77" s="18" t="n"/>
      <c r="F77" s="16" t="n"/>
      <c r="G77" s="16" t="n"/>
      <c r="H77" s="19" t="n"/>
      <c r="I77" s="20" t="n"/>
      <c r="J77" s="14">
        <f>IF(OR($C77="",$E77="",$G77="",$H77=""),"",IFERROR(IF(OR($G77="On Hold",$G77="Canceled"),0,IF($C77="Expected Collection",$E77*IF($G77="Completed",1,Assumptions!$B$6),IF($C77="Recurring Expense",-$E77*IF($G77="Completed",1,Assumptions!$B$7),IF($C77="Planned Capital",-$E77*IF($G77="Completed",1,Assumptions!$B$8),"")))),""))</f>
        <v/>
      </c>
      <c r="K77" s="22">
        <f>IF(AND($A77="",$B77="",$C77="",$E77="",$F77="",$G77="",$H77="",$I77=""),"",IFERROR(IF($A77="","Review: facility missing",IF($C77="","Review: type missing",IF($E77="","Review: amount missing",IF($E77&lt;=0,"Review: amount must be positive",IF($F77="","Review: owner missing",IF($G77="","Review: status missing",IF($H77="","Review: due date missing",IF(OR($H77&lt;Assumptions!$B$3,$H77&gt;Assumptions!$B$3+90),"Review: outside 13 weeks","Ready")))))))),"Review: check inputs"))</f>
        <v/>
      </c>
    </row>
    <row r="78" ht="22" customHeight="1">
      <c r="A78" s="16" t="n"/>
      <c r="B78" s="17" t="n"/>
      <c r="C78" s="16" t="n"/>
      <c r="D78" s="9">
        <f>IF($H78="","",IFERROR(IF(OR($H78&lt;Assumptions!$B$3,$H78&gt;Assumptions!$B$3+90),"Outside 13 weeks","Week "&amp;(INT(($H78-Assumptions!$B$3)/7)+1)),""))</f>
        <v/>
      </c>
      <c r="E78" s="18" t="n"/>
      <c r="F78" s="16" t="n"/>
      <c r="G78" s="16" t="n"/>
      <c r="H78" s="19" t="n"/>
      <c r="I78" s="20" t="n"/>
      <c r="J78" s="11">
        <f>IF(OR($C78="",$E78="",$G78="",$H78=""),"",IFERROR(IF(OR($G78="On Hold",$G78="Canceled"),0,IF($C78="Expected Collection",$E78*IF($G78="Completed",1,Assumptions!$B$6),IF($C78="Recurring Expense",-$E78*IF($G78="Completed",1,Assumptions!$B$7),IF($C78="Planned Capital",-$E78*IF($G78="Completed",1,Assumptions!$B$8),"")))),""))</f>
        <v/>
      </c>
      <c r="K78" s="21">
        <f>IF(AND($A78="",$B78="",$C78="",$E78="",$F78="",$G78="",$H78="",$I78=""),"",IFERROR(IF($A78="","Review: facility missing",IF($C78="","Review: type missing",IF($E78="","Review: amount missing",IF($E78&lt;=0,"Review: amount must be positive",IF($F78="","Review: owner missing",IF($G78="","Review: status missing",IF($H78="","Review: due date missing",IF(OR($H78&lt;Assumptions!$B$3,$H78&gt;Assumptions!$B$3+90),"Review: outside 13 weeks","Ready")))))))),"Review: check inputs"))</f>
        <v/>
      </c>
    </row>
    <row r="79" ht="22" customHeight="1">
      <c r="A79" s="16" t="n"/>
      <c r="B79" s="17" t="n"/>
      <c r="C79" s="16" t="n"/>
      <c r="D79" s="12">
        <f>IF($H79="","",IFERROR(IF(OR($H79&lt;Assumptions!$B$3,$H79&gt;Assumptions!$B$3+90),"Outside 13 weeks","Week "&amp;(INT(($H79-Assumptions!$B$3)/7)+1)),""))</f>
        <v/>
      </c>
      <c r="E79" s="18" t="n"/>
      <c r="F79" s="16" t="n"/>
      <c r="G79" s="16" t="n"/>
      <c r="H79" s="19" t="n"/>
      <c r="I79" s="20" t="n"/>
      <c r="J79" s="14">
        <f>IF(OR($C79="",$E79="",$G79="",$H79=""),"",IFERROR(IF(OR($G79="On Hold",$G79="Canceled"),0,IF($C79="Expected Collection",$E79*IF($G79="Completed",1,Assumptions!$B$6),IF($C79="Recurring Expense",-$E79*IF($G79="Completed",1,Assumptions!$B$7),IF($C79="Planned Capital",-$E79*IF($G79="Completed",1,Assumptions!$B$8),"")))),""))</f>
        <v/>
      </c>
      <c r="K79" s="22">
        <f>IF(AND($A79="",$B79="",$C79="",$E79="",$F79="",$G79="",$H79="",$I79=""),"",IFERROR(IF($A79="","Review: facility missing",IF($C79="","Review: type missing",IF($E79="","Review: amount missing",IF($E79&lt;=0,"Review: amount must be positive",IF($F79="","Review: owner missing",IF($G79="","Review: status missing",IF($H79="","Review: due date missing",IF(OR($H79&lt;Assumptions!$B$3,$H79&gt;Assumptions!$B$3+90),"Review: outside 13 weeks","Ready")))))))),"Review: check inputs"))</f>
        <v/>
      </c>
    </row>
    <row r="80" ht="22" customHeight="1">
      <c r="A80" s="16" t="n"/>
      <c r="B80" s="17" t="n"/>
      <c r="C80" s="16" t="n"/>
      <c r="D80" s="9">
        <f>IF($H80="","",IFERROR(IF(OR($H80&lt;Assumptions!$B$3,$H80&gt;Assumptions!$B$3+90),"Outside 13 weeks","Week "&amp;(INT(($H80-Assumptions!$B$3)/7)+1)),""))</f>
        <v/>
      </c>
      <c r="E80" s="18" t="n"/>
      <c r="F80" s="16" t="n"/>
      <c r="G80" s="16" t="n"/>
      <c r="H80" s="19" t="n"/>
      <c r="I80" s="20" t="n"/>
      <c r="J80" s="11">
        <f>IF(OR($C80="",$E80="",$G80="",$H80=""),"",IFERROR(IF(OR($G80="On Hold",$G80="Canceled"),0,IF($C80="Expected Collection",$E80*IF($G80="Completed",1,Assumptions!$B$6),IF($C80="Recurring Expense",-$E80*IF($G80="Completed",1,Assumptions!$B$7),IF($C80="Planned Capital",-$E80*IF($G80="Completed",1,Assumptions!$B$8),"")))),""))</f>
        <v/>
      </c>
      <c r="K80" s="21">
        <f>IF(AND($A80="",$B80="",$C80="",$E80="",$F80="",$G80="",$H80="",$I80=""),"",IFERROR(IF($A80="","Review: facility missing",IF($C80="","Review: type missing",IF($E80="","Review: amount missing",IF($E80&lt;=0,"Review: amount must be positive",IF($F80="","Review: owner missing",IF($G80="","Review: status missing",IF($H80="","Review: due date missing",IF(OR($H80&lt;Assumptions!$B$3,$H80&gt;Assumptions!$B$3+90),"Review: outside 13 weeks","Ready")))))))),"Review: check inputs"))</f>
        <v/>
      </c>
    </row>
    <row r="81" ht="22" customHeight="1">
      <c r="A81" s="16" t="n"/>
      <c r="B81" s="17" t="n"/>
      <c r="C81" s="16" t="n"/>
      <c r="D81" s="12">
        <f>IF($H81="","",IFERROR(IF(OR($H81&lt;Assumptions!$B$3,$H81&gt;Assumptions!$B$3+90),"Outside 13 weeks","Week "&amp;(INT(($H81-Assumptions!$B$3)/7)+1)),""))</f>
        <v/>
      </c>
      <c r="E81" s="18" t="n"/>
      <c r="F81" s="16" t="n"/>
      <c r="G81" s="16" t="n"/>
      <c r="H81" s="19" t="n"/>
      <c r="I81" s="20" t="n"/>
      <c r="J81" s="14">
        <f>IF(OR($C81="",$E81="",$G81="",$H81=""),"",IFERROR(IF(OR($G81="On Hold",$G81="Canceled"),0,IF($C81="Expected Collection",$E81*IF($G81="Completed",1,Assumptions!$B$6),IF($C81="Recurring Expense",-$E81*IF($G81="Completed",1,Assumptions!$B$7),IF($C81="Planned Capital",-$E81*IF($G81="Completed",1,Assumptions!$B$8),"")))),""))</f>
        <v/>
      </c>
      <c r="K81" s="22">
        <f>IF(AND($A81="",$B81="",$C81="",$E81="",$F81="",$G81="",$H81="",$I81=""),"",IFERROR(IF($A81="","Review: facility missing",IF($C81="","Review: type missing",IF($E81="","Review: amount missing",IF($E81&lt;=0,"Review: amount must be positive",IF($F81="","Review: owner missing",IF($G81="","Review: status missing",IF($H81="","Review: due date missing",IF(OR($H81&lt;Assumptions!$B$3,$H81&gt;Assumptions!$B$3+90),"Review: outside 13 weeks","Ready")))))))),"Review: check inputs"))</f>
        <v/>
      </c>
    </row>
    <row r="82" ht="22" customHeight="1">
      <c r="A82" s="16" t="n"/>
      <c r="B82" s="17" t="n"/>
      <c r="C82" s="16" t="n"/>
      <c r="D82" s="9">
        <f>IF($H82="","",IFERROR(IF(OR($H82&lt;Assumptions!$B$3,$H82&gt;Assumptions!$B$3+90),"Outside 13 weeks","Week "&amp;(INT(($H82-Assumptions!$B$3)/7)+1)),""))</f>
        <v/>
      </c>
      <c r="E82" s="18" t="n"/>
      <c r="F82" s="16" t="n"/>
      <c r="G82" s="16" t="n"/>
      <c r="H82" s="19" t="n"/>
      <c r="I82" s="20" t="n"/>
      <c r="J82" s="11">
        <f>IF(OR($C82="",$E82="",$G82="",$H82=""),"",IFERROR(IF(OR($G82="On Hold",$G82="Canceled"),0,IF($C82="Expected Collection",$E82*IF($G82="Completed",1,Assumptions!$B$6),IF($C82="Recurring Expense",-$E82*IF($G82="Completed",1,Assumptions!$B$7),IF($C82="Planned Capital",-$E82*IF($G82="Completed",1,Assumptions!$B$8),"")))),""))</f>
        <v/>
      </c>
      <c r="K82" s="21">
        <f>IF(AND($A82="",$B82="",$C82="",$E82="",$F82="",$G82="",$H82="",$I82=""),"",IFERROR(IF($A82="","Review: facility missing",IF($C82="","Review: type missing",IF($E82="","Review: amount missing",IF($E82&lt;=0,"Review: amount must be positive",IF($F82="","Review: owner missing",IF($G82="","Review: status missing",IF($H82="","Review: due date missing",IF(OR($H82&lt;Assumptions!$B$3,$H82&gt;Assumptions!$B$3+90),"Review: outside 13 weeks","Ready")))))))),"Review: check inputs"))</f>
        <v/>
      </c>
    </row>
    <row r="83" ht="22" customHeight="1">
      <c r="A83" s="16" t="n"/>
      <c r="B83" s="17" t="n"/>
      <c r="C83" s="16" t="n"/>
      <c r="D83" s="12">
        <f>IF($H83="","",IFERROR(IF(OR($H83&lt;Assumptions!$B$3,$H83&gt;Assumptions!$B$3+90),"Outside 13 weeks","Week "&amp;(INT(($H83-Assumptions!$B$3)/7)+1)),""))</f>
        <v/>
      </c>
      <c r="E83" s="18" t="n"/>
      <c r="F83" s="16" t="n"/>
      <c r="G83" s="16" t="n"/>
      <c r="H83" s="19" t="n"/>
      <c r="I83" s="20" t="n"/>
      <c r="J83" s="14">
        <f>IF(OR($C83="",$E83="",$G83="",$H83=""),"",IFERROR(IF(OR($G83="On Hold",$G83="Canceled"),0,IF($C83="Expected Collection",$E83*IF($G83="Completed",1,Assumptions!$B$6),IF($C83="Recurring Expense",-$E83*IF($G83="Completed",1,Assumptions!$B$7),IF($C83="Planned Capital",-$E83*IF($G83="Completed",1,Assumptions!$B$8),"")))),""))</f>
        <v/>
      </c>
      <c r="K83" s="22">
        <f>IF(AND($A83="",$B83="",$C83="",$E83="",$F83="",$G83="",$H83="",$I83=""),"",IFERROR(IF($A83="","Review: facility missing",IF($C83="","Review: type missing",IF($E83="","Review: amount missing",IF($E83&lt;=0,"Review: amount must be positive",IF($F83="","Review: owner missing",IF($G83="","Review: status missing",IF($H83="","Review: due date missing",IF(OR($H83&lt;Assumptions!$B$3,$H83&gt;Assumptions!$B$3+90),"Review: outside 13 weeks","Ready")))))))),"Review: check inputs"))</f>
        <v/>
      </c>
    </row>
    <row r="84" ht="22" customHeight="1">
      <c r="A84" s="16" t="n"/>
      <c r="B84" s="17" t="n"/>
      <c r="C84" s="16" t="n"/>
      <c r="D84" s="9">
        <f>IF($H84="","",IFERROR(IF(OR($H84&lt;Assumptions!$B$3,$H84&gt;Assumptions!$B$3+90),"Outside 13 weeks","Week "&amp;(INT(($H84-Assumptions!$B$3)/7)+1)),""))</f>
        <v/>
      </c>
      <c r="E84" s="18" t="n"/>
      <c r="F84" s="16" t="n"/>
      <c r="G84" s="16" t="n"/>
      <c r="H84" s="19" t="n"/>
      <c r="I84" s="20" t="n"/>
      <c r="J84" s="11">
        <f>IF(OR($C84="",$E84="",$G84="",$H84=""),"",IFERROR(IF(OR($G84="On Hold",$G84="Canceled"),0,IF($C84="Expected Collection",$E84*IF($G84="Completed",1,Assumptions!$B$6),IF($C84="Recurring Expense",-$E84*IF($G84="Completed",1,Assumptions!$B$7),IF($C84="Planned Capital",-$E84*IF($G84="Completed",1,Assumptions!$B$8),"")))),""))</f>
        <v/>
      </c>
      <c r="K84" s="21">
        <f>IF(AND($A84="",$B84="",$C84="",$E84="",$F84="",$G84="",$H84="",$I84=""),"",IFERROR(IF($A84="","Review: facility missing",IF($C84="","Review: type missing",IF($E84="","Review: amount missing",IF($E84&lt;=0,"Review: amount must be positive",IF($F84="","Review: owner missing",IF($G84="","Review: status missing",IF($H84="","Review: due date missing",IF(OR($H84&lt;Assumptions!$B$3,$H84&gt;Assumptions!$B$3+90),"Review: outside 13 weeks","Ready")))))))),"Review: check inputs"))</f>
        <v/>
      </c>
    </row>
    <row r="85" ht="22" customHeight="1">
      <c r="A85" s="16" t="n"/>
      <c r="B85" s="17" t="n"/>
      <c r="C85" s="16" t="n"/>
      <c r="D85" s="12">
        <f>IF($H85="","",IFERROR(IF(OR($H85&lt;Assumptions!$B$3,$H85&gt;Assumptions!$B$3+90),"Outside 13 weeks","Week "&amp;(INT(($H85-Assumptions!$B$3)/7)+1)),""))</f>
        <v/>
      </c>
      <c r="E85" s="18" t="n"/>
      <c r="F85" s="16" t="n"/>
      <c r="G85" s="16" t="n"/>
      <c r="H85" s="19" t="n"/>
      <c r="I85" s="20" t="n"/>
      <c r="J85" s="14">
        <f>IF(OR($C85="",$E85="",$G85="",$H85=""),"",IFERROR(IF(OR($G85="On Hold",$G85="Canceled"),0,IF($C85="Expected Collection",$E85*IF($G85="Completed",1,Assumptions!$B$6),IF($C85="Recurring Expense",-$E85*IF($G85="Completed",1,Assumptions!$B$7),IF($C85="Planned Capital",-$E85*IF($G85="Completed",1,Assumptions!$B$8),"")))),""))</f>
        <v/>
      </c>
      <c r="K85" s="22">
        <f>IF(AND($A85="",$B85="",$C85="",$E85="",$F85="",$G85="",$H85="",$I85=""),"",IFERROR(IF($A85="","Review: facility missing",IF($C85="","Review: type missing",IF($E85="","Review: amount missing",IF($E85&lt;=0,"Review: amount must be positive",IF($F85="","Review: owner missing",IF($G85="","Review: status missing",IF($H85="","Review: due date missing",IF(OR($H85&lt;Assumptions!$B$3,$H85&gt;Assumptions!$B$3+90),"Review: outside 13 weeks","Ready")))))))),"Review: check inputs"))</f>
        <v/>
      </c>
    </row>
    <row r="86" ht="22" customHeight="1">
      <c r="A86" s="16" t="n"/>
      <c r="B86" s="17" t="n"/>
      <c r="C86" s="16" t="n"/>
      <c r="D86" s="9">
        <f>IF($H86="","",IFERROR(IF(OR($H86&lt;Assumptions!$B$3,$H86&gt;Assumptions!$B$3+90),"Outside 13 weeks","Week "&amp;(INT(($H86-Assumptions!$B$3)/7)+1)),""))</f>
        <v/>
      </c>
      <c r="E86" s="18" t="n"/>
      <c r="F86" s="16" t="n"/>
      <c r="G86" s="16" t="n"/>
      <c r="H86" s="19" t="n"/>
      <c r="I86" s="20" t="n"/>
      <c r="J86" s="11">
        <f>IF(OR($C86="",$E86="",$G86="",$H86=""),"",IFERROR(IF(OR($G86="On Hold",$G86="Canceled"),0,IF($C86="Expected Collection",$E86*IF($G86="Completed",1,Assumptions!$B$6),IF($C86="Recurring Expense",-$E86*IF($G86="Completed",1,Assumptions!$B$7),IF($C86="Planned Capital",-$E86*IF($G86="Completed",1,Assumptions!$B$8),"")))),""))</f>
        <v/>
      </c>
      <c r="K86" s="21">
        <f>IF(AND($A86="",$B86="",$C86="",$E86="",$F86="",$G86="",$H86="",$I86=""),"",IFERROR(IF($A86="","Review: facility missing",IF($C86="","Review: type missing",IF($E86="","Review: amount missing",IF($E86&lt;=0,"Review: amount must be positive",IF($F86="","Review: owner missing",IF($G86="","Review: status missing",IF($H86="","Review: due date missing",IF(OR($H86&lt;Assumptions!$B$3,$H86&gt;Assumptions!$B$3+90),"Review: outside 13 weeks","Ready")))))))),"Review: check inputs"))</f>
        <v/>
      </c>
    </row>
    <row r="87" ht="22" customHeight="1">
      <c r="A87" s="16" t="n"/>
      <c r="B87" s="17" t="n"/>
      <c r="C87" s="16" t="n"/>
      <c r="D87" s="12">
        <f>IF($H87="","",IFERROR(IF(OR($H87&lt;Assumptions!$B$3,$H87&gt;Assumptions!$B$3+90),"Outside 13 weeks","Week "&amp;(INT(($H87-Assumptions!$B$3)/7)+1)),""))</f>
        <v/>
      </c>
      <c r="E87" s="18" t="n"/>
      <c r="F87" s="16" t="n"/>
      <c r="G87" s="16" t="n"/>
      <c r="H87" s="19" t="n"/>
      <c r="I87" s="20" t="n"/>
      <c r="J87" s="14">
        <f>IF(OR($C87="",$E87="",$G87="",$H87=""),"",IFERROR(IF(OR($G87="On Hold",$G87="Canceled"),0,IF($C87="Expected Collection",$E87*IF($G87="Completed",1,Assumptions!$B$6),IF($C87="Recurring Expense",-$E87*IF($G87="Completed",1,Assumptions!$B$7),IF($C87="Planned Capital",-$E87*IF($G87="Completed",1,Assumptions!$B$8),"")))),""))</f>
        <v/>
      </c>
      <c r="K87" s="22">
        <f>IF(AND($A87="",$B87="",$C87="",$E87="",$F87="",$G87="",$H87="",$I87=""),"",IFERROR(IF($A87="","Review: facility missing",IF($C87="","Review: type missing",IF($E87="","Review: amount missing",IF($E87&lt;=0,"Review: amount must be positive",IF($F87="","Review: owner missing",IF($G87="","Review: status missing",IF($H87="","Review: due date missing",IF(OR($H87&lt;Assumptions!$B$3,$H87&gt;Assumptions!$B$3+90),"Review: outside 13 weeks","Ready")))))))),"Review: check inputs"))</f>
        <v/>
      </c>
    </row>
    <row r="88" ht="22" customHeight="1">
      <c r="A88" s="16" t="n"/>
      <c r="B88" s="17" t="n"/>
      <c r="C88" s="16" t="n"/>
      <c r="D88" s="9">
        <f>IF($H88="","",IFERROR(IF(OR($H88&lt;Assumptions!$B$3,$H88&gt;Assumptions!$B$3+90),"Outside 13 weeks","Week "&amp;(INT(($H88-Assumptions!$B$3)/7)+1)),""))</f>
        <v/>
      </c>
      <c r="E88" s="18" t="n"/>
      <c r="F88" s="16" t="n"/>
      <c r="G88" s="16" t="n"/>
      <c r="H88" s="19" t="n"/>
      <c r="I88" s="20" t="n"/>
      <c r="J88" s="11">
        <f>IF(OR($C88="",$E88="",$G88="",$H88=""),"",IFERROR(IF(OR($G88="On Hold",$G88="Canceled"),0,IF($C88="Expected Collection",$E88*IF($G88="Completed",1,Assumptions!$B$6),IF($C88="Recurring Expense",-$E88*IF($G88="Completed",1,Assumptions!$B$7),IF($C88="Planned Capital",-$E88*IF($G88="Completed",1,Assumptions!$B$8),"")))),""))</f>
        <v/>
      </c>
      <c r="K88" s="21">
        <f>IF(AND($A88="",$B88="",$C88="",$E88="",$F88="",$G88="",$H88="",$I88=""),"",IFERROR(IF($A88="","Review: facility missing",IF($C88="","Review: type missing",IF($E88="","Review: amount missing",IF($E88&lt;=0,"Review: amount must be positive",IF($F88="","Review: owner missing",IF($G88="","Review: status missing",IF($H88="","Review: due date missing",IF(OR($H88&lt;Assumptions!$B$3,$H88&gt;Assumptions!$B$3+90),"Review: outside 13 weeks","Ready")))))))),"Review: check inputs"))</f>
        <v/>
      </c>
    </row>
    <row r="89" ht="22" customHeight="1">
      <c r="A89" s="16" t="n"/>
      <c r="B89" s="17" t="n"/>
      <c r="C89" s="16" t="n"/>
      <c r="D89" s="12">
        <f>IF($H89="","",IFERROR(IF(OR($H89&lt;Assumptions!$B$3,$H89&gt;Assumptions!$B$3+90),"Outside 13 weeks","Week "&amp;(INT(($H89-Assumptions!$B$3)/7)+1)),""))</f>
        <v/>
      </c>
      <c r="E89" s="18" t="n"/>
      <c r="F89" s="16" t="n"/>
      <c r="G89" s="16" t="n"/>
      <c r="H89" s="19" t="n"/>
      <c r="I89" s="20" t="n"/>
      <c r="J89" s="14">
        <f>IF(OR($C89="",$E89="",$G89="",$H89=""),"",IFERROR(IF(OR($G89="On Hold",$G89="Canceled"),0,IF($C89="Expected Collection",$E89*IF($G89="Completed",1,Assumptions!$B$6),IF($C89="Recurring Expense",-$E89*IF($G89="Completed",1,Assumptions!$B$7),IF($C89="Planned Capital",-$E89*IF($G89="Completed",1,Assumptions!$B$8),"")))),""))</f>
        <v/>
      </c>
      <c r="K89" s="22">
        <f>IF(AND($A89="",$B89="",$C89="",$E89="",$F89="",$G89="",$H89="",$I89=""),"",IFERROR(IF($A89="","Review: facility missing",IF($C89="","Review: type missing",IF($E89="","Review: amount missing",IF($E89&lt;=0,"Review: amount must be positive",IF($F89="","Review: owner missing",IF($G89="","Review: status missing",IF($H89="","Review: due date missing",IF(OR($H89&lt;Assumptions!$B$3,$H89&gt;Assumptions!$B$3+90),"Review: outside 13 weeks","Ready")))))))),"Review: check inputs"))</f>
        <v/>
      </c>
    </row>
    <row r="90" ht="22" customHeight="1">
      <c r="A90" s="16" t="n"/>
      <c r="B90" s="17" t="n"/>
      <c r="C90" s="16" t="n"/>
      <c r="D90" s="9">
        <f>IF($H90="","",IFERROR(IF(OR($H90&lt;Assumptions!$B$3,$H90&gt;Assumptions!$B$3+90),"Outside 13 weeks","Week "&amp;(INT(($H90-Assumptions!$B$3)/7)+1)),""))</f>
        <v/>
      </c>
      <c r="E90" s="18" t="n"/>
      <c r="F90" s="16" t="n"/>
      <c r="G90" s="16" t="n"/>
      <c r="H90" s="19" t="n"/>
      <c r="I90" s="20" t="n"/>
      <c r="J90" s="11">
        <f>IF(OR($C90="",$E90="",$G90="",$H90=""),"",IFERROR(IF(OR($G90="On Hold",$G90="Canceled"),0,IF($C90="Expected Collection",$E90*IF($G90="Completed",1,Assumptions!$B$6),IF($C90="Recurring Expense",-$E90*IF($G90="Completed",1,Assumptions!$B$7),IF($C90="Planned Capital",-$E90*IF($G90="Completed",1,Assumptions!$B$8),"")))),""))</f>
        <v/>
      </c>
      <c r="K90" s="21">
        <f>IF(AND($A90="",$B90="",$C90="",$E90="",$F90="",$G90="",$H90="",$I90=""),"",IFERROR(IF($A90="","Review: facility missing",IF($C90="","Review: type missing",IF($E90="","Review: amount missing",IF($E90&lt;=0,"Review: amount must be positive",IF($F90="","Review: owner missing",IF($G90="","Review: status missing",IF($H90="","Review: due date missing",IF(OR($H90&lt;Assumptions!$B$3,$H90&gt;Assumptions!$B$3+90),"Review: outside 13 weeks","Ready")))))))),"Review: check inputs"))</f>
        <v/>
      </c>
    </row>
    <row r="91" ht="22" customHeight="1">
      <c r="A91" s="16" t="n"/>
      <c r="B91" s="17" t="n"/>
      <c r="C91" s="16" t="n"/>
      <c r="D91" s="12">
        <f>IF($H91="","",IFERROR(IF(OR($H91&lt;Assumptions!$B$3,$H91&gt;Assumptions!$B$3+90),"Outside 13 weeks","Week "&amp;(INT(($H91-Assumptions!$B$3)/7)+1)),""))</f>
        <v/>
      </c>
      <c r="E91" s="18" t="n"/>
      <c r="F91" s="16" t="n"/>
      <c r="G91" s="16" t="n"/>
      <c r="H91" s="19" t="n"/>
      <c r="I91" s="20" t="n"/>
      <c r="J91" s="14">
        <f>IF(OR($C91="",$E91="",$G91="",$H91=""),"",IFERROR(IF(OR($G91="On Hold",$G91="Canceled"),0,IF($C91="Expected Collection",$E91*IF($G91="Completed",1,Assumptions!$B$6),IF($C91="Recurring Expense",-$E91*IF($G91="Completed",1,Assumptions!$B$7),IF($C91="Planned Capital",-$E91*IF($G91="Completed",1,Assumptions!$B$8),"")))),""))</f>
        <v/>
      </c>
      <c r="K91" s="22">
        <f>IF(AND($A91="",$B91="",$C91="",$E91="",$F91="",$G91="",$H91="",$I91=""),"",IFERROR(IF($A91="","Review: facility missing",IF($C91="","Review: type missing",IF($E91="","Review: amount missing",IF($E91&lt;=0,"Review: amount must be positive",IF($F91="","Review: owner missing",IF($G91="","Review: status missing",IF($H91="","Review: due date missing",IF(OR($H91&lt;Assumptions!$B$3,$H91&gt;Assumptions!$B$3+90),"Review: outside 13 weeks","Ready")))))))),"Review: check inputs"))</f>
        <v/>
      </c>
    </row>
    <row r="92" ht="22" customHeight="1">
      <c r="A92" s="16" t="n"/>
      <c r="B92" s="17" t="n"/>
      <c r="C92" s="16" t="n"/>
      <c r="D92" s="9">
        <f>IF($H92="","",IFERROR(IF(OR($H92&lt;Assumptions!$B$3,$H92&gt;Assumptions!$B$3+90),"Outside 13 weeks","Week "&amp;(INT(($H92-Assumptions!$B$3)/7)+1)),""))</f>
        <v/>
      </c>
      <c r="E92" s="18" t="n"/>
      <c r="F92" s="16" t="n"/>
      <c r="G92" s="16" t="n"/>
      <c r="H92" s="19" t="n"/>
      <c r="I92" s="20" t="n"/>
      <c r="J92" s="11">
        <f>IF(OR($C92="",$E92="",$G92="",$H92=""),"",IFERROR(IF(OR($G92="On Hold",$G92="Canceled"),0,IF($C92="Expected Collection",$E92*IF($G92="Completed",1,Assumptions!$B$6),IF($C92="Recurring Expense",-$E92*IF($G92="Completed",1,Assumptions!$B$7),IF($C92="Planned Capital",-$E92*IF($G92="Completed",1,Assumptions!$B$8),"")))),""))</f>
        <v/>
      </c>
      <c r="K92" s="21">
        <f>IF(AND($A92="",$B92="",$C92="",$E92="",$F92="",$G92="",$H92="",$I92=""),"",IFERROR(IF($A92="","Review: facility missing",IF($C92="","Review: type missing",IF($E92="","Review: amount missing",IF($E92&lt;=0,"Review: amount must be positive",IF($F92="","Review: owner missing",IF($G92="","Review: status missing",IF($H92="","Review: due date missing",IF(OR($H92&lt;Assumptions!$B$3,$H92&gt;Assumptions!$B$3+90),"Review: outside 13 weeks","Ready")))))))),"Review: check inputs"))</f>
        <v/>
      </c>
    </row>
    <row r="93" ht="22" customHeight="1">
      <c r="A93" s="16" t="n"/>
      <c r="B93" s="17" t="n"/>
      <c r="C93" s="16" t="n"/>
      <c r="D93" s="12">
        <f>IF($H93="","",IFERROR(IF(OR($H93&lt;Assumptions!$B$3,$H93&gt;Assumptions!$B$3+90),"Outside 13 weeks","Week "&amp;(INT(($H93-Assumptions!$B$3)/7)+1)),""))</f>
        <v/>
      </c>
      <c r="E93" s="18" t="n"/>
      <c r="F93" s="16" t="n"/>
      <c r="G93" s="16" t="n"/>
      <c r="H93" s="19" t="n"/>
      <c r="I93" s="20" t="n"/>
      <c r="J93" s="14">
        <f>IF(OR($C93="",$E93="",$G93="",$H93=""),"",IFERROR(IF(OR($G93="On Hold",$G93="Canceled"),0,IF($C93="Expected Collection",$E93*IF($G93="Completed",1,Assumptions!$B$6),IF($C93="Recurring Expense",-$E93*IF($G93="Completed",1,Assumptions!$B$7),IF($C93="Planned Capital",-$E93*IF($G93="Completed",1,Assumptions!$B$8),"")))),""))</f>
        <v/>
      </c>
      <c r="K93" s="22">
        <f>IF(AND($A93="",$B93="",$C93="",$E93="",$F93="",$G93="",$H93="",$I93=""),"",IFERROR(IF($A93="","Review: facility missing",IF($C93="","Review: type missing",IF($E93="","Review: amount missing",IF($E93&lt;=0,"Review: amount must be positive",IF($F93="","Review: owner missing",IF($G93="","Review: status missing",IF($H93="","Review: due date missing",IF(OR($H93&lt;Assumptions!$B$3,$H93&gt;Assumptions!$B$3+90),"Review: outside 13 weeks","Ready")))))))),"Review: check inputs"))</f>
        <v/>
      </c>
    </row>
    <row r="94" ht="22" customHeight="1">
      <c r="A94" s="16" t="n"/>
      <c r="B94" s="17" t="n"/>
      <c r="C94" s="16" t="n"/>
      <c r="D94" s="9">
        <f>IF($H94="","",IFERROR(IF(OR($H94&lt;Assumptions!$B$3,$H94&gt;Assumptions!$B$3+90),"Outside 13 weeks","Week "&amp;(INT(($H94-Assumptions!$B$3)/7)+1)),""))</f>
        <v/>
      </c>
      <c r="E94" s="18" t="n"/>
      <c r="F94" s="16" t="n"/>
      <c r="G94" s="16" t="n"/>
      <c r="H94" s="19" t="n"/>
      <c r="I94" s="20" t="n"/>
      <c r="J94" s="11">
        <f>IF(OR($C94="",$E94="",$G94="",$H94=""),"",IFERROR(IF(OR($G94="On Hold",$G94="Canceled"),0,IF($C94="Expected Collection",$E94*IF($G94="Completed",1,Assumptions!$B$6),IF($C94="Recurring Expense",-$E94*IF($G94="Completed",1,Assumptions!$B$7),IF($C94="Planned Capital",-$E94*IF($G94="Completed",1,Assumptions!$B$8),"")))),""))</f>
        <v/>
      </c>
      <c r="K94" s="21">
        <f>IF(AND($A94="",$B94="",$C94="",$E94="",$F94="",$G94="",$H94="",$I94=""),"",IFERROR(IF($A94="","Review: facility missing",IF($C94="","Review: type missing",IF($E94="","Review: amount missing",IF($E94&lt;=0,"Review: amount must be positive",IF($F94="","Review: owner missing",IF($G94="","Review: status missing",IF($H94="","Review: due date missing",IF(OR($H94&lt;Assumptions!$B$3,$H94&gt;Assumptions!$B$3+90),"Review: outside 13 weeks","Ready")))))))),"Review: check inputs"))</f>
        <v/>
      </c>
    </row>
    <row r="95" ht="22" customHeight="1">
      <c r="A95" s="16" t="n"/>
      <c r="B95" s="17" t="n"/>
      <c r="C95" s="16" t="n"/>
      <c r="D95" s="12">
        <f>IF($H95="","",IFERROR(IF(OR($H95&lt;Assumptions!$B$3,$H95&gt;Assumptions!$B$3+90),"Outside 13 weeks","Week "&amp;(INT(($H95-Assumptions!$B$3)/7)+1)),""))</f>
        <v/>
      </c>
      <c r="E95" s="18" t="n"/>
      <c r="F95" s="16" t="n"/>
      <c r="G95" s="16" t="n"/>
      <c r="H95" s="19" t="n"/>
      <c r="I95" s="20" t="n"/>
      <c r="J95" s="14">
        <f>IF(OR($C95="",$E95="",$G95="",$H95=""),"",IFERROR(IF(OR($G95="On Hold",$G95="Canceled"),0,IF($C95="Expected Collection",$E95*IF($G95="Completed",1,Assumptions!$B$6),IF($C95="Recurring Expense",-$E95*IF($G95="Completed",1,Assumptions!$B$7),IF($C95="Planned Capital",-$E95*IF($G95="Completed",1,Assumptions!$B$8),"")))),""))</f>
        <v/>
      </c>
      <c r="K95" s="22">
        <f>IF(AND($A95="",$B95="",$C95="",$E95="",$F95="",$G95="",$H95="",$I95=""),"",IFERROR(IF($A95="","Review: facility missing",IF($C95="","Review: type missing",IF($E95="","Review: amount missing",IF($E95&lt;=0,"Review: amount must be positive",IF($F95="","Review: owner missing",IF($G95="","Review: status missing",IF($H95="","Review: due date missing",IF(OR($H95&lt;Assumptions!$B$3,$H95&gt;Assumptions!$B$3+90),"Review: outside 13 weeks","Ready")))))))),"Review: check inputs"))</f>
        <v/>
      </c>
    </row>
    <row r="96" ht="22" customHeight="1">
      <c r="A96" s="16" t="n"/>
      <c r="B96" s="17" t="n"/>
      <c r="C96" s="16" t="n"/>
      <c r="D96" s="9">
        <f>IF($H96="","",IFERROR(IF(OR($H96&lt;Assumptions!$B$3,$H96&gt;Assumptions!$B$3+90),"Outside 13 weeks","Week "&amp;(INT(($H96-Assumptions!$B$3)/7)+1)),""))</f>
        <v/>
      </c>
      <c r="E96" s="18" t="n"/>
      <c r="F96" s="16" t="n"/>
      <c r="G96" s="16" t="n"/>
      <c r="H96" s="19" t="n"/>
      <c r="I96" s="20" t="n"/>
      <c r="J96" s="11">
        <f>IF(OR($C96="",$E96="",$G96="",$H96=""),"",IFERROR(IF(OR($G96="On Hold",$G96="Canceled"),0,IF($C96="Expected Collection",$E96*IF($G96="Completed",1,Assumptions!$B$6),IF($C96="Recurring Expense",-$E96*IF($G96="Completed",1,Assumptions!$B$7),IF($C96="Planned Capital",-$E96*IF($G96="Completed",1,Assumptions!$B$8),"")))),""))</f>
        <v/>
      </c>
      <c r="K96" s="21">
        <f>IF(AND($A96="",$B96="",$C96="",$E96="",$F96="",$G96="",$H96="",$I96=""),"",IFERROR(IF($A96="","Review: facility missing",IF($C96="","Review: type missing",IF($E96="","Review: amount missing",IF($E96&lt;=0,"Review: amount must be positive",IF($F96="","Review: owner missing",IF($G96="","Review: status missing",IF($H96="","Review: due date missing",IF(OR($H96&lt;Assumptions!$B$3,$H96&gt;Assumptions!$B$3+90),"Review: outside 13 weeks","Ready")))))))),"Review: check inputs"))</f>
        <v/>
      </c>
    </row>
    <row r="97" ht="22" customHeight="1">
      <c r="A97" s="16" t="n"/>
      <c r="B97" s="17" t="n"/>
      <c r="C97" s="16" t="n"/>
      <c r="D97" s="12">
        <f>IF($H97="","",IFERROR(IF(OR($H97&lt;Assumptions!$B$3,$H97&gt;Assumptions!$B$3+90),"Outside 13 weeks","Week "&amp;(INT(($H97-Assumptions!$B$3)/7)+1)),""))</f>
        <v/>
      </c>
      <c r="E97" s="18" t="n"/>
      <c r="F97" s="16" t="n"/>
      <c r="G97" s="16" t="n"/>
      <c r="H97" s="19" t="n"/>
      <c r="I97" s="20" t="n"/>
      <c r="J97" s="14">
        <f>IF(OR($C97="",$E97="",$G97="",$H97=""),"",IFERROR(IF(OR($G97="On Hold",$G97="Canceled"),0,IF($C97="Expected Collection",$E97*IF($G97="Completed",1,Assumptions!$B$6),IF($C97="Recurring Expense",-$E97*IF($G97="Completed",1,Assumptions!$B$7),IF($C97="Planned Capital",-$E97*IF($G97="Completed",1,Assumptions!$B$8),"")))),""))</f>
        <v/>
      </c>
      <c r="K97" s="22">
        <f>IF(AND($A97="",$B97="",$C97="",$E97="",$F97="",$G97="",$H97="",$I97=""),"",IFERROR(IF($A97="","Review: facility missing",IF($C97="","Review: type missing",IF($E97="","Review: amount missing",IF($E97&lt;=0,"Review: amount must be positive",IF($F97="","Review: owner missing",IF($G97="","Review: status missing",IF($H97="","Review: due date missing",IF(OR($H97&lt;Assumptions!$B$3,$H97&gt;Assumptions!$B$3+90),"Review: outside 13 weeks","Ready")))))))),"Review: check inputs"))</f>
        <v/>
      </c>
    </row>
    <row r="98" ht="22" customHeight="1">
      <c r="A98" s="16" t="n"/>
      <c r="B98" s="17" t="n"/>
      <c r="C98" s="16" t="n"/>
      <c r="D98" s="9">
        <f>IF($H98="","",IFERROR(IF(OR($H98&lt;Assumptions!$B$3,$H98&gt;Assumptions!$B$3+90),"Outside 13 weeks","Week "&amp;(INT(($H98-Assumptions!$B$3)/7)+1)),""))</f>
        <v/>
      </c>
      <c r="E98" s="18" t="n"/>
      <c r="F98" s="16" t="n"/>
      <c r="G98" s="16" t="n"/>
      <c r="H98" s="19" t="n"/>
      <c r="I98" s="20" t="n"/>
      <c r="J98" s="11">
        <f>IF(OR($C98="",$E98="",$G98="",$H98=""),"",IFERROR(IF(OR($G98="On Hold",$G98="Canceled"),0,IF($C98="Expected Collection",$E98*IF($G98="Completed",1,Assumptions!$B$6),IF($C98="Recurring Expense",-$E98*IF($G98="Completed",1,Assumptions!$B$7),IF($C98="Planned Capital",-$E98*IF($G98="Completed",1,Assumptions!$B$8),"")))),""))</f>
        <v/>
      </c>
      <c r="K98" s="21">
        <f>IF(AND($A98="",$B98="",$C98="",$E98="",$F98="",$G98="",$H98="",$I98=""),"",IFERROR(IF($A98="","Review: facility missing",IF($C98="","Review: type missing",IF($E98="","Review: amount missing",IF($E98&lt;=0,"Review: amount must be positive",IF($F98="","Review: owner missing",IF($G98="","Review: status missing",IF($H98="","Review: due date missing",IF(OR($H98&lt;Assumptions!$B$3,$H98&gt;Assumptions!$B$3+90),"Review: outside 13 weeks","Ready")))))))),"Review: check inputs"))</f>
        <v/>
      </c>
    </row>
    <row r="99" ht="22" customHeight="1">
      <c r="A99" s="16" t="n"/>
      <c r="B99" s="17" t="n"/>
      <c r="C99" s="16" t="n"/>
      <c r="D99" s="12">
        <f>IF($H99="","",IFERROR(IF(OR($H99&lt;Assumptions!$B$3,$H99&gt;Assumptions!$B$3+90),"Outside 13 weeks","Week "&amp;(INT(($H99-Assumptions!$B$3)/7)+1)),""))</f>
        <v/>
      </c>
      <c r="E99" s="18" t="n"/>
      <c r="F99" s="16" t="n"/>
      <c r="G99" s="16" t="n"/>
      <c r="H99" s="19" t="n"/>
      <c r="I99" s="20" t="n"/>
      <c r="J99" s="14">
        <f>IF(OR($C99="",$E99="",$G99="",$H99=""),"",IFERROR(IF(OR($G99="On Hold",$G99="Canceled"),0,IF($C99="Expected Collection",$E99*IF($G99="Completed",1,Assumptions!$B$6),IF($C99="Recurring Expense",-$E99*IF($G99="Completed",1,Assumptions!$B$7),IF($C99="Planned Capital",-$E99*IF($G99="Completed",1,Assumptions!$B$8),"")))),""))</f>
        <v/>
      </c>
      <c r="K99" s="22">
        <f>IF(AND($A99="",$B99="",$C99="",$E99="",$F99="",$G99="",$H99="",$I99=""),"",IFERROR(IF($A99="","Review: facility missing",IF($C99="","Review: type missing",IF($E99="","Review: amount missing",IF($E99&lt;=0,"Review: amount must be positive",IF($F99="","Review: owner missing",IF($G99="","Review: status missing",IF($H99="","Review: due date missing",IF(OR($H99&lt;Assumptions!$B$3,$H99&gt;Assumptions!$B$3+90),"Review: outside 13 weeks","Ready")))))))),"Review: check inputs"))</f>
        <v/>
      </c>
    </row>
    <row r="100" ht="22" customHeight="1">
      <c r="A100" s="16" t="n"/>
      <c r="B100" s="17" t="n"/>
      <c r="C100" s="16" t="n"/>
      <c r="D100" s="9">
        <f>IF($H100="","",IFERROR(IF(OR($H100&lt;Assumptions!$B$3,$H100&gt;Assumptions!$B$3+90),"Outside 13 weeks","Week "&amp;(INT(($H100-Assumptions!$B$3)/7)+1)),""))</f>
        <v/>
      </c>
      <c r="E100" s="18" t="n"/>
      <c r="F100" s="16" t="n"/>
      <c r="G100" s="16" t="n"/>
      <c r="H100" s="19" t="n"/>
      <c r="I100" s="20" t="n"/>
      <c r="J100" s="11">
        <f>IF(OR($C100="",$E100="",$G100="",$H100=""),"",IFERROR(IF(OR($G100="On Hold",$G100="Canceled"),0,IF($C100="Expected Collection",$E100*IF($G100="Completed",1,Assumptions!$B$6),IF($C100="Recurring Expense",-$E100*IF($G100="Completed",1,Assumptions!$B$7),IF($C100="Planned Capital",-$E100*IF($G100="Completed",1,Assumptions!$B$8),"")))),""))</f>
        <v/>
      </c>
      <c r="K100" s="21">
        <f>IF(AND($A100="",$B100="",$C100="",$E100="",$F100="",$G100="",$H100="",$I100=""),"",IFERROR(IF($A100="","Review: facility missing",IF($C100="","Review: type missing",IF($E100="","Review: amount missing",IF($E100&lt;=0,"Review: amount must be positive",IF($F100="","Review: owner missing",IF($G100="","Review: status missing",IF($H100="","Review: due date missing",IF(OR($H100&lt;Assumptions!$B$3,$H100&gt;Assumptions!$B$3+90),"Review: outside 13 weeks","Ready")))))))),"Review: check inputs"))</f>
        <v/>
      </c>
    </row>
    <row r="101" ht="22" customHeight="1">
      <c r="A101" s="16" t="n"/>
      <c r="B101" s="17" t="n"/>
      <c r="C101" s="16" t="n"/>
      <c r="D101" s="12">
        <f>IF($H101="","",IFERROR(IF(OR($H101&lt;Assumptions!$B$3,$H101&gt;Assumptions!$B$3+90),"Outside 13 weeks","Week "&amp;(INT(($H101-Assumptions!$B$3)/7)+1)),""))</f>
        <v/>
      </c>
      <c r="E101" s="18" t="n"/>
      <c r="F101" s="16" t="n"/>
      <c r="G101" s="16" t="n"/>
      <c r="H101" s="19" t="n"/>
      <c r="I101" s="20" t="n"/>
      <c r="J101" s="14">
        <f>IF(OR($C101="",$E101="",$G101="",$H101=""),"",IFERROR(IF(OR($G101="On Hold",$G101="Canceled"),0,IF($C101="Expected Collection",$E101*IF($G101="Completed",1,Assumptions!$B$6),IF($C101="Recurring Expense",-$E101*IF($G101="Completed",1,Assumptions!$B$7),IF($C101="Planned Capital",-$E101*IF($G101="Completed",1,Assumptions!$B$8),"")))),""))</f>
        <v/>
      </c>
      <c r="K101" s="22">
        <f>IF(AND($A101="",$B101="",$C101="",$E101="",$F101="",$G101="",$H101="",$I101=""),"",IFERROR(IF($A101="","Review: facility missing",IF($C101="","Review: type missing",IF($E101="","Review: amount missing",IF($E101&lt;=0,"Review: amount must be positive",IF($F101="","Review: owner missing",IF($G101="","Review: status missing",IF($H101="","Review: due date missing",IF(OR($H101&lt;Assumptions!$B$3,$H101&gt;Assumptions!$B$3+90),"Review: outside 13 weeks","Ready")))))))),"Review: check inputs"))</f>
        <v/>
      </c>
    </row>
    <row r="102" ht="22" customHeight="1">
      <c r="A102" s="16" t="n"/>
      <c r="B102" s="17" t="n"/>
      <c r="C102" s="16" t="n"/>
      <c r="D102" s="9">
        <f>IF($H102="","",IFERROR(IF(OR($H102&lt;Assumptions!$B$3,$H102&gt;Assumptions!$B$3+90),"Outside 13 weeks","Week "&amp;(INT(($H102-Assumptions!$B$3)/7)+1)),""))</f>
        <v/>
      </c>
      <c r="E102" s="18" t="n"/>
      <c r="F102" s="16" t="n"/>
      <c r="G102" s="16" t="n"/>
      <c r="H102" s="19" t="n"/>
      <c r="I102" s="20" t="n"/>
      <c r="J102" s="11">
        <f>IF(OR($C102="",$E102="",$G102="",$H102=""),"",IFERROR(IF(OR($G102="On Hold",$G102="Canceled"),0,IF($C102="Expected Collection",$E102*IF($G102="Completed",1,Assumptions!$B$6),IF($C102="Recurring Expense",-$E102*IF($G102="Completed",1,Assumptions!$B$7),IF($C102="Planned Capital",-$E102*IF($G102="Completed",1,Assumptions!$B$8),"")))),""))</f>
        <v/>
      </c>
      <c r="K102" s="21">
        <f>IF(AND($A102="",$B102="",$C102="",$E102="",$F102="",$G102="",$H102="",$I102=""),"",IFERROR(IF($A102="","Review: facility missing",IF($C102="","Review: type missing",IF($E102="","Review: amount missing",IF($E102&lt;=0,"Review: amount must be positive",IF($F102="","Review: owner missing",IF($G102="","Review: status missing",IF($H102="","Review: due date missing",IF(OR($H102&lt;Assumptions!$B$3,$H102&gt;Assumptions!$B$3+90),"Review: outside 13 weeks","Ready")))))))),"Review: check inputs"))</f>
        <v/>
      </c>
    </row>
    <row r="103" ht="22" customHeight="1">
      <c r="A103" s="16" t="n"/>
      <c r="B103" s="17" t="n"/>
      <c r="C103" s="16" t="n"/>
      <c r="D103" s="12">
        <f>IF($H103="","",IFERROR(IF(OR($H103&lt;Assumptions!$B$3,$H103&gt;Assumptions!$B$3+90),"Outside 13 weeks","Week "&amp;(INT(($H103-Assumptions!$B$3)/7)+1)),""))</f>
        <v/>
      </c>
      <c r="E103" s="18" t="n"/>
      <c r="F103" s="16" t="n"/>
      <c r="G103" s="16" t="n"/>
      <c r="H103" s="19" t="n"/>
      <c r="I103" s="20" t="n"/>
      <c r="J103" s="14">
        <f>IF(OR($C103="",$E103="",$G103="",$H103=""),"",IFERROR(IF(OR($G103="On Hold",$G103="Canceled"),0,IF($C103="Expected Collection",$E103*IF($G103="Completed",1,Assumptions!$B$6),IF($C103="Recurring Expense",-$E103*IF($G103="Completed",1,Assumptions!$B$7),IF($C103="Planned Capital",-$E103*IF($G103="Completed",1,Assumptions!$B$8),"")))),""))</f>
        <v/>
      </c>
      <c r="K103" s="22">
        <f>IF(AND($A103="",$B103="",$C103="",$E103="",$F103="",$G103="",$H103="",$I103=""),"",IFERROR(IF($A103="","Review: facility missing",IF($C103="","Review: type missing",IF($E103="","Review: amount missing",IF($E103&lt;=0,"Review: amount must be positive",IF($F103="","Review: owner missing",IF($G103="","Review: status missing",IF($H103="","Review: due date missing",IF(OR($H103&lt;Assumptions!$B$3,$H103&gt;Assumptions!$B$3+90),"Review: outside 13 weeks","Ready")))))))),"Review: check inputs"))</f>
        <v/>
      </c>
    </row>
    <row r="104" ht="22" customHeight="1">
      <c r="A104" s="16" t="n"/>
      <c r="B104" s="17" t="n"/>
      <c r="C104" s="16" t="n"/>
      <c r="D104" s="9">
        <f>IF($H104="","",IFERROR(IF(OR($H104&lt;Assumptions!$B$3,$H104&gt;Assumptions!$B$3+90),"Outside 13 weeks","Week "&amp;(INT(($H104-Assumptions!$B$3)/7)+1)),""))</f>
        <v/>
      </c>
      <c r="E104" s="18" t="n"/>
      <c r="F104" s="16" t="n"/>
      <c r="G104" s="16" t="n"/>
      <c r="H104" s="19" t="n"/>
      <c r="I104" s="20" t="n"/>
      <c r="J104" s="11">
        <f>IF(OR($C104="",$E104="",$G104="",$H104=""),"",IFERROR(IF(OR($G104="On Hold",$G104="Canceled"),0,IF($C104="Expected Collection",$E104*IF($G104="Completed",1,Assumptions!$B$6),IF($C104="Recurring Expense",-$E104*IF($G104="Completed",1,Assumptions!$B$7),IF($C104="Planned Capital",-$E104*IF($G104="Completed",1,Assumptions!$B$8),"")))),""))</f>
        <v/>
      </c>
      <c r="K104" s="21">
        <f>IF(AND($A104="",$B104="",$C104="",$E104="",$F104="",$G104="",$H104="",$I104=""),"",IFERROR(IF($A104="","Review: facility missing",IF($C104="","Review: type missing",IF($E104="","Review: amount missing",IF($E104&lt;=0,"Review: amount must be positive",IF($F104="","Review: owner missing",IF($G104="","Review: status missing",IF($H104="","Review: due date missing",IF(OR($H104&lt;Assumptions!$B$3,$H104&gt;Assumptions!$B$3+90),"Review: outside 13 weeks","Ready")))))))),"Review: check inputs"))</f>
        <v/>
      </c>
    </row>
    <row r="105" ht="22" customHeight="1">
      <c r="A105" s="16" t="n"/>
      <c r="B105" s="17" t="n"/>
      <c r="C105" s="16" t="n"/>
      <c r="D105" s="12">
        <f>IF($H105="","",IFERROR(IF(OR($H105&lt;Assumptions!$B$3,$H105&gt;Assumptions!$B$3+90),"Outside 13 weeks","Week "&amp;(INT(($H105-Assumptions!$B$3)/7)+1)),""))</f>
        <v/>
      </c>
      <c r="E105" s="18" t="n"/>
      <c r="F105" s="16" t="n"/>
      <c r="G105" s="16" t="n"/>
      <c r="H105" s="19" t="n"/>
      <c r="I105" s="20" t="n"/>
      <c r="J105" s="14">
        <f>IF(OR($C105="",$E105="",$G105="",$H105=""),"",IFERROR(IF(OR($G105="On Hold",$G105="Canceled"),0,IF($C105="Expected Collection",$E105*IF($G105="Completed",1,Assumptions!$B$6),IF($C105="Recurring Expense",-$E105*IF($G105="Completed",1,Assumptions!$B$7),IF($C105="Planned Capital",-$E105*IF($G105="Completed",1,Assumptions!$B$8),"")))),""))</f>
        <v/>
      </c>
      <c r="K105" s="22">
        <f>IF(AND($A105="",$B105="",$C105="",$E105="",$F105="",$G105="",$H105="",$I105=""),"",IFERROR(IF($A105="","Review: facility missing",IF($C105="","Review: type missing",IF($E105="","Review: amount missing",IF($E105&lt;=0,"Review: amount must be positive",IF($F105="","Review: owner missing",IF($G105="","Review: status missing",IF($H105="","Review: due date missing",IF(OR($H105&lt;Assumptions!$B$3,$H105&gt;Assumptions!$B$3+90),"Review: outside 13 weeks","Ready")))))))),"Review: check inputs"))</f>
        <v/>
      </c>
    </row>
    <row r="106" ht="22" customHeight="1">
      <c r="A106" s="16" t="n"/>
      <c r="B106" s="17" t="n"/>
      <c r="C106" s="16" t="n"/>
      <c r="D106" s="9">
        <f>IF($H106="","",IFERROR(IF(OR($H106&lt;Assumptions!$B$3,$H106&gt;Assumptions!$B$3+90),"Outside 13 weeks","Week "&amp;(INT(($H106-Assumptions!$B$3)/7)+1)),""))</f>
        <v/>
      </c>
      <c r="E106" s="18" t="n"/>
      <c r="F106" s="16" t="n"/>
      <c r="G106" s="16" t="n"/>
      <c r="H106" s="19" t="n"/>
      <c r="I106" s="20" t="n"/>
      <c r="J106" s="11">
        <f>IF(OR($C106="",$E106="",$G106="",$H106=""),"",IFERROR(IF(OR($G106="On Hold",$G106="Canceled"),0,IF($C106="Expected Collection",$E106*IF($G106="Completed",1,Assumptions!$B$6),IF($C106="Recurring Expense",-$E106*IF($G106="Completed",1,Assumptions!$B$7),IF($C106="Planned Capital",-$E106*IF($G106="Completed",1,Assumptions!$B$8),"")))),""))</f>
        <v/>
      </c>
      <c r="K106" s="21">
        <f>IF(AND($A106="",$B106="",$C106="",$E106="",$F106="",$G106="",$H106="",$I106=""),"",IFERROR(IF($A106="","Review: facility missing",IF($C106="","Review: type missing",IF($E106="","Review: amount missing",IF($E106&lt;=0,"Review: amount must be positive",IF($F106="","Review: owner missing",IF($G106="","Review: status missing",IF($H106="","Review: due date missing",IF(OR($H106&lt;Assumptions!$B$3,$H106&gt;Assumptions!$B$3+90),"Review: outside 13 weeks","Ready")))))))),"Review: check inputs"))</f>
        <v/>
      </c>
    </row>
    <row r="107" ht="22" customHeight="1">
      <c r="A107" s="16" t="n"/>
      <c r="B107" s="17" t="n"/>
      <c r="C107" s="16" t="n"/>
      <c r="D107" s="12">
        <f>IF($H107="","",IFERROR(IF(OR($H107&lt;Assumptions!$B$3,$H107&gt;Assumptions!$B$3+90),"Outside 13 weeks","Week "&amp;(INT(($H107-Assumptions!$B$3)/7)+1)),""))</f>
        <v/>
      </c>
      <c r="E107" s="18" t="n"/>
      <c r="F107" s="16" t="n"/>
      <c r="G107" s="16" t="n"/>
      <c r="H107" s="19" t="n"/>
      <c r="I107" s="20" t="n"/>
      <c r="J107" s="14">
        <f>IF(OR($C107="",$E107="",$G107="",$H107=""),"",IFERROR(IF(OR($G107="On Hold",$G107="Canceled"),0,IF($C107="Expected Collection",$E107*IF($G107="Completed",1,Assumptions!$B$6),IF($C107="Recurring Expense",-$E107*IF($G107="Completed",1,Assumptions!$B$7),IF($C107="Planned Capital",-$E107*IF($G107="Completed",1,Assumptions!$B$8),"")))),""))</f>
        <v/>
      </c>
      <c r="K107" s="22">
        <f>IF(AND($A107="",$B107="",$C107="",$E107="",$F107="",$G107="",$H107="",$I107=""),"",IFERROR(IF($A107="","Review: facility missing",IF($C107="","Review: type missing",IF($E107="","Review: amount missing",IF($E107&lt;=0,"Review: amount must be positive",IF($F107="","Review: owner missing",IF($G107="","Review: status missing",IF($H107="","Review: due date missing",IF(OR($H107&lt;Assumptions!$B$3,$H107&gt;Assumptions!$B$3+90),"Review: outside 13 weeks","Ready")))))))),"Review: check inputs"))</f>
        <v/>
      </c>
    </row>
    <row r="108" ht="22" customHeight="1">
      <c r="A108" s="16" t="n"/>
      <c r="B108" s="17" t="n"/>
      <c r="C108" s="16" t="n"/>
      <c r="D108" s="9">
        <f>IF($H108="","",IFERROR(IF(OR($H108&lt;Assumptions!$B$3,$H108&gt;Assumptions!$B$3+90),"Outside 13 weeks","Week "&amp;(INT(($H108-Assumptions!$B$3)/7)+1)),""))</f>
        <v/>
      </c>
      <c r="E108" s="18" t="n"/>
      <c r="F108" s="16" t="n"/>
      <c r="G108" s="16" t="n"/>
      <c r="H108" s="19" t="n"/>
      <c r="I108" s="20" t="n"/>
      <c r="J108" s="11">
        <f>IF(OR($C108="",$E108="",$G108="",$H108=""),"",IFERROR(IF(OR($G108="On Hold",$G108="Canceled"),0,IF($C108="Expected Collection",$E108*IF($G108="Completed",1,Assumptions!$B$6),IF($C108="Recurring Expense",-$E108*IF($G108="Completed",1,Assumptions!$B$7),IF($C108="Planned Capital",-$E108*IF($G108="Completed",1,Assumptions!$B$8),"")))),""))</f>
        <v/>
      </c>
      <c r="K108" s="21">
        <f>IF(AND($A108="",$B108="",$C108="",$E108="",$F108="",$G108="",$H108="",$I108=""),"",IFERROR(IF($A108="","Review: facility missing",IF($C108="","Review: type missing",IF($E108="","Review: amount missing",IF($E108&lt;=0,"Review: amount must be positive",IF($F108="","Review: owner missing",IF($G108="","Review: status missing",IF($H108="","Review: due date missing",IF(OR($H108&lt;Assumptions!$B$3,$H108&gt;Assumptions!$B$3+90),"Review: outside 13 weeks","Ready")))))))),"Review: check inputs"))</f>
        <v/>
      </c>
    </row>
    <row r="109" ht="22" customHeight="1">
      <c r="A109" s="16" t="n"/>
      <c r="B109" s="17" t="n"/>
      <c r="C109" s="16" t="n"/>
      <c r="D109" s="12">
        <f>IF($H109="","",IFERROR(IF(OR($H109&lt;Assumptions!$B$3,$H109&gt;Assumptions!$B$3+90),"Outside 13 weeks","Week "&amp;(INT(($H109-Assumptions!$B$3)/7)+1)),""))</f>
        <v/>
      </c>
      <c r="E109" s="18" t="n"/>
      <c r="F109" s="16" t="n"/>
      <c r="G109" s="16" t="n"/>
      <c r="H109" s="19" t="n"/>
      <c r="I109" s="20" t="n"/>
      <c r="J109" s="14">
        <f>IF(OR($C109="",$E109="",$G109="",$H109=""),"",IFERROR(IF(OR($G109="On Hold",$G109="Canceled"),0,IF($C109="Expected Collection",$E109*IF($G109="Completed",1,Assumptions!$B$6),IF($C109="Recurring Expense",-$E109*IF($G109="Completed",1,Assumptions!$B$7),IF($C109="Planned Capital",-$E109*IF($G109="Completed",1,Assumptions!$B$8),"")))),""))</f>
        <v/>
      </c>
      <c r="K109" s="22">
        <f>IF(AND($A109="",$B109="",$C109="",$E109="",$F109="",$G109="",$H109="",$I109=""),"",IFERROR(IF($A109="","Review: facility missing",IF($C109="","Review: type missing",IF($E109="","Review: amount missing",IF($E109&lt;=0,"Review: amount must be positive",IF($F109="","Review: owner missing",IF($G109="","Review: status missing",IF($H109="","Review: due date missing",IF(OR($H109&lt;Assumptions!$B$3,$H109&gt;Assumptions!$B$3+90),"Review: outside 13 weeks","Ready")))))))),"Review: check inputs"))</f>
        <v/>
      </c>
    </row>
    <row r="110" ht="22" customHeight="1">
      <c r="A110" s="16" t="n"/>
      <c r="B110" s="17" t="n"/>
      <c r="C110" s="16" t="n"/>
      <c r="D110" s="9">
        <f>IF($H110="","",IFERROR(IF(OR($H110&lt;Assumptions!$B$3,$H110&gt;Assumptions!$B$3+90),"Outside 13 weeks","Week "&amp;(INT(($H110-Assumptions!$B$3)/7)+1)),""))</f>
        <v/>
      </c>
      <c r="E110" s="18" t="n"/>
      <c r="F110" s="16" t="n"/>
      <c r="G110" s="16" t="n"/>
      <c r="H110" s="19" t="n"/>
      <c r="I110" s="20" t="n"/>
      <c r="J110" s="11">
        <f>IF(OR($C110="",$E110="",$G110="",$H110=""),"",IFERROR(IF(OR($G110="On Hold",$G110="Canceled"),0,IF($C110="Expected Collection",$E110*IF($G110="Completed",1,Assumptions!$B$6),IF($C110="Recurring Expense",-$E110*IF($G110="Completed",1,Assumptions!$B$7),IF($C110="Planned Capital",-$E110*IF($G110="Completed",1,Assumptions!$B$8),"")))),""))</f>
        <v/>
      </c>
      <c r="K110" s="21">
        <f>IF(AND($A110="",$B110="",$C110="",$E110="",$F110="",$G110="",$H110="",$I110=""),"",IFERROR(IF($A110="","Review: facility missing",IF($C110="","Review: type missing",IF($E110="","Review: amount missing",IF($E110&lt;=0,"Review: amount must be positive",IF($F110="","Review: owner missing",IF($G110="","Review: status missing",IF($H110="","Review: due date missing",IF(OR($H110&lt;Assumptions!$B$3,$H110&gt;Assumptions!$B$3+90),"Review: outside 13 weeks","Ready")))))))),"Review: check inputs"))</f>
        <v/>
      </c>
    </row>
    <row r="111" ht="22" customHeight="1">
      <c r="A111" s="16" t="n"/>
      <c r="B111" s="17" t="n"/>
      <c r="C111" s="16" t="n"/>
      <c r="D111" s="12">
        <f>IF($H111="","",IFERROR(IF(OR($H111&lt;Assumptions!$B$3,$H111&gt;Assumptions!$B$3+90),"Outside 13 weeks","Week "&amp;(INT(($H111-Assumptions!$B$3)/7)+1)),""))</f>
        <v/>
      </c>
      <c r="E111" s="18" t="n"/>
      <c r="F111" s="16" t="n"/>
      <c r="G111" s="16" t="n"/>
      <c r="H111" s="19" t="n"/>
      <c r="I111" s="20" t="n"/>
      <c r="J111" s="14">
        <f>IF(OR($C111="",$E111="",$G111="",$H111=""),"",IFERROR(IF(OR($G111="On Hold",$G111="Canceled"),0,IF($C111="Expected Collection",$E111*IF($G111="Completed",1,Assumptions!$B$6),IF($C111="Recurring Expense",-$E111*IF($G111="Completed",1,Assumptions!$B$7),IF($C111="Planned Capital",-$E111*IF($G111="Completed",1,Assumptions!$B$8),"")))),""))</f>
        <v/>
      </c>
      <c r="K111" s="22">
        <f>IF(AND($A111="",$B111="",$C111="",$E111="",$F111="",$G111="",$H111="",$I111=""),"",IFERROR(IF($A111="","Review: facility missing",IF($C111="","Review: type missing",IF($E111="","Review: amount missing",IF($E111&lt;=0,"Review: amount must be positive",IF($F111="","Review: owner missing",IF($G111="","Review: status missing",IF($H111="","Review: due date missing",IF(OR($H111&lt;Assumptions!$B$3,$H111&gt;Assumptions!$B$3+90),"Review: outside 13 weeks","Ready")))))))),"Review: check inputs"))</f>
        <v/>
      </c>
    </row>
    <row r="112" ht="22" customHeight="1">
      <c r="A112" s="16" t="n"/>
      <c r="B112" s="17" t="n"/>
      <c r="C112" s="16" t="n"/>
      <c r="D112" s="9">
        <f>IF($H112="","",IFERROR(IF(OR($H112&lt;Assumptions!$B$3,$H112&gt;Assumptions!$B$3+90),"Outside 13 weeks","Week "&amp;(INT(($H112-Assumptions!$B$3)/7)+1)),""))</f>
        <v/>
      </c>
      <c r="E112" s="18" t="n"/>
      <c r="F112" s="16" t="n"/>
      <c r="G112" s="16" t="n"/>
      <c r="H112" s="19" t="n"/>
      <c r="I112" s="20" t="n"/>
      <c r="J112" s="11">
        <f>IF(OR($C112="",$E112="",$G112="",$H112=""),"",IFERROR(IF(OR($G112="On Hold",$G112="Canceled"),0,IF($C112="Expected Collection",$E112*IF($G112="Completed",1,Assumptions!$B$6),IF($C112="Recurring Expense",-$E112*IF($G112="Completed",1,Assumptions!$B$7),IF($C112="Planned Capital",-$E112*IF($G112="Completed",1,Assumptions!$B$8),"")))),""))</f>
        <v/>
      </c>
      <c r="K112" s="21">
        <f>IF(AND($A112="",$B112="",$C112="",$E112="",$F112="",$G112="",$H112="",$I112=""),"",IFERROR(IF($A112="","Review: facility missing",IF($C112="","Review: type missing",IF($E112="","Review: amount missing",IF($E112&lt;=0,"Review: amount must be positive",IF($F112="","Review: owner missing",IF($G112="","Review: status missing",IF($H112="","Review: due date missing",IF(OR($H112&lt;Assumptions!$B$3,$H112&gt;Assumptions!$B$3+90),"Review: outside 13 weeks","Ready")))))))),"Review: check inputs"))</f>
        <v/>
      </c>
    </row>
    <row r="113" ht="22" customHeight="1">
      <c r="A113" s="16" t="n"/>
      <c r="B113" s="17" t="n"/>
      <c r="C113" s="16" t="n"/>
      <c r="D113" s="12">
        <f>IF($H113="","",IFERROR(IF(OR($H113&lt;Assumptions!$B$3,$H113&gt;Assumptions!$B$3+90),"Outside 13 weeks","Week "&amp;(INT(($H113-Assumptions!$B$3)/7)+1)),""))</f>
        <v/>
      </c>
      <c r="E113" s="18" t="n"/>
      <c r="F113" s="16" t="n"/>
      <c r="G113" s="16" t="n"/>
      <c r="H113" s="19" t="n"/>
      <c r="I113" s="20" t="n"/>
      <c r="J113" s="14">
        <f>IF(OR($C113="",$E113="",$G113="",$H113=""),"",IFERROR(IF(OR($G113="On Hold",$G113="Canceled"),0,IF($C113="Expected Collection",$E113*IF($G113="Completed",1,Assumptions!$B$6),IF($C113="Recurring Expense",-$E113*IF($G113="Completed",1,Assumptions!$B$7),IF($C113="Planned Capital",-$E113*IF($G113="Completed",1,Assumptions!$B$8),"")))),""))</f>
        <v/>
      </c>
      <c r="K113" s="22">
        <f>IF(AND($A113="",$B113="",$C113="",$E113="",$F113="",$G113="",$H113="",$I113=""),"",IFERROR(IF($A113="","Review: facility missing",IF($C113="","Review: type missing",IF($E113="","Review: amount missing",IF($E113&lt;=0,"Review: amount must be positive",IF($F113="","Review: owner missing",IF($G113="","Review: status missing",IF($H113="","Review: due date missing",IF(OR($H113&lt;Assumptions!$B$3,$H113&gt;Assumptions!$B$3+90),"Review: outside 13 weeks","Ready")))))))),"Review: check inputs"))</f>
        <v/>
      </c>
    </row>
    <row r="114" ht="22" customHeight="1">
      <c r="A114" s="16" t="n"/>
      <c r="B114" s="17" t="n"/>
      <c r="C114" s="16" t="n"/>
      <c r="D114" s="9">
        <f>IF($H114="","",IFERROR(IF(OR($H114&lt;Assumptions!$B$3,$H114&gt;Assumptions!$B$3+90),"Outside 13 weeks","Week "&amp;(INT(($H114-Assumptions!$B$3)/7)+1)),""))</f>
        <v/>
      </c>
      <c r="E114" s="18" t="n"/>
      <c r="F114" s="16" t="n"/>
      <c r="G114" s="16" t="n"/>
      <c r="H114" s="19" t="n"/>
      <c r="I114" s="20" t="n"/>
      <c r="J114" s="11">
        <f>IF(OR($C114="",$E114="",$G114="",$H114=""),"",IFERROR(IF(OR($G114="On Hold",$G114="Canceled"),0,IF($C114="Expected Collection",$E114*IF($G114="Completed",1,Assumptions!$B$6),IF($C114="Recurring Expense",-$E114*IF($G114="Completed",1,Assumptions!$B$7),IF($C114="Planned Capital",-$E114*IF($G114="Completed",1,Assumptions!$B$8),"")))),""))</f>
        <v/>
      </c>
      <c r="K114" s="21">
        <f>IF(AND($A114="",$B114="",$C114="",$E114="",$F114="",$G114="",$H114="",$I114=""),"",IFERROR(IF($A114="","Review: facility missing",IF($C114="","Review: type missing",IF($E114="","Review: amount missing",IF($E114&lt;=0,"Review: amount must be positive",IF($F114="","Review: owner missing",IF($G114="","Review: status missing",IF($H114="","Review: due date missing",IF(OR($H114&lt;Assumptions!$B$3,$H114&gt;Assumptions!$B$3+90),"Review: outside 13 weeks","Ready")))))))),"Review: check inputs"))</f>
        <v/>
      </c>
    </row>
    <row r="115" ht="22" customHeight="1">
      <c r="A115" s="16" t="n"/>
      <c r="B115" s="17" t="n"/>
      <c r="C115" s="16" t="n"/>
      <c r="D115" s="12">
        <f>IF($H115="","",IFERROR(IF(OR($H115&lt;Assumptions!$B$3,$H115&gt;Assumptions!$B$3+90),"Outside 13 weeks","Week "&amp;(INT(($H115-Assumptions!$B$3)/7)+1)),""))</f>
        <v/>
      </c>
      <c r="E115" s="18" t="n"/>
      <c r="F115" s="16" t="n"/>
      <c r="G115" s="16" t="n"/>
      <c r="H115" s="19" t="n"/>
      <c r="I115" s="20" t="n"/>
      <c r="J115" s="14">
        <f>IF(OR($C115="",$E115="",$G115="",$H115=""),"",IFERROR(IF(OR($G115="On Hold",$G115="Canceled"),0,IF($C115="Expected Collection",$E115*IF($G115="Completed",1,Assumptions!$B$6),IF($C115="Recurring Expense",-$E115*IF($G115="Completed",1,Assumptions!$B$7),IF($C115="Planned Capital",-$E115*IF($G115="Completed",1,Assumptions!$B$8),"")))),""))</f>
        <v/>
      </c>
      <c r="K115" s="22">
        <f>IF(AND($A115="",$B115="",$C115="",$E115="",$F115="",$G115="",$H115="",$I115=""),"",IFERROR(IF($A115="","Review: facility missing",IF($C115="","Review: type missing",IF($E115="","Review: amount missing",IF($E115&lt;=0,"Review: amount must be positive",IF($F115="","Review: owner missing",IF($G115="","Review: status missing",IF($H115="","Review: due date missing",IF(OR($H115&lt;Assumptions!$B$3,$H115&gt;Assumptions!$B$3+90),"Review: outside 13 weeks","Ready")))))))),"Review: check inputs"))</f>
        <v/>
      </c>
    </row>
    <row r="116" ht="22" customHeight="1">
      <c r="A116" s="16" t="n"/>
      <c r="B116" s="17" t="n"/>
      <c r="C116" s="16" t="n"/>
      <c r="D116" s="9">
        <f>IF($H116="","",IFERROR(IF(OR($H116&lt;Assumptions!$B$3,$H116&gt;Assumptions!$B$3+90),"Outside 13 weeks","Week "&amp;(INT(($H116-Assumptions!$B$3)/7)+1)),""))</f>
        <v/>
      </c>
      <c r="E116" s="18" t="n"/>
      <c r="F116" s="16" t="n"/>
      <c r="G116" s="16" t="n"/>
      <c r="H116" s="19" t="n"/>
      <c r="I116" s="20" t="n"/>
      <c r="J116" s="11">
        <f>IF(OR($C116="",$E116="",$G116="",$H116=""),"",IFERROR(IF(OR($G116="On Hold",$G116="Canceled"),0,IF($C116="Expected Collection",$E116*IF($G116="Completed",1,Assumptions!$B$6),IF($C116="Recurring Expense",-$E116*IF($G116="Completed",1,Assumptions!$B$7),IF($C116="Planned Capital",-$E116*IF($G116="Completed",1,Assumptions!$B$8),"")))),""))</f>
        <v/>
      </c>
      <c r="K116" s="21">
        <f>IF(AND($A116="",$B116="",$C116="",$E116="",$F116="",$G116="",$H116="",$I116=""),"",IFERROR(IF($A116="","Review: facility missing",IF($C116="","Review: type missing",IF($E116="","Review: amount missing",IF($E116&lt;=0,"Review: amount must be positive",IF($F116="","Review: owner missing",IF($G116="","Review: status missing",IF($H116="","Review: due date missing",IF(OR($H116&lt;Assumptions!$B$3,$H116&gt;Assumptions!$B$3+90),"Review: outside 13 weeks","Ready")))))))),"Review: check inputs"))</f>
        <v/>
      </c>
    </row>
    <row r="117" ht="22" customHeight="1">
      <c r="A117" s="16" t="n"/>
      <c r="B117" s="17" t="n"/>
      <c r="C117" s="16" t="n"/>
      <c r="D117" s="12">
        <f>IF($H117="","",IFERROR(IF(OR($H117&lt;Assumptions!$B$3,$H117&gt;Assumptions!$B$3+90),"Outside 13 weeks","Week "&amp;(INT(($H117-Assumptions!$B$3)/7)+1)),""))</f>
        <v/>
      </c>
      <c r="E117" s="18" t="n"/>
      <c r="F117" s="16" t="n"/>
      <c r="G117" s="16" t="n"/>
      <c r="H117" s="19" t="n"/>
      <c r="I117" s="20" t="n"/>
      <c r="J117" s="14">
        <f>IF(OR($C117="",$E117="",$G117="",$H117=""),"",IFERROR(IF(OR($G117="On Hold",$G117="Canceled"),0,IF($C117="Expected Collection",$E117*IF($G117="Completed",1,Assumptions!$B$6),IF($C117="Recurring Expense",-$E117*IF($G117="Completed",1,Assumptions!$B$7),IF($C117="Planned Capital",-$E117*IF($G117="Completed",1,Assumptions!$B$8),"")))),""))</f>
        <v/>
      </c>
      <c r="K117" s="22">
        <f>IF(AND($A117="",$B117="",$C117="",$E117="",$F117="",$G117="",$H117="",$I117=""),"",IFERROR(IF($A117="","Review: facility missing",IF($C117="","Review: type missing",IF($E117="","Review: amount missing",IF($E117&lt;=0,"Review: amount must be positive",IF($F117="","Review: owner missing",IF($G117="","Review: status missing",IF($H117="","Review: due date missing",IF(OR($H117&lt;Assumptions!$B$3,$H117&gt;Assumptions!$B$3+90),"Review: outside 13 weeks","Ready")))))))),"Review: check inputs"))</f>
        <v/>
      </c>
    </row>
    <row r="118" ht="22" customHeight="1">
      <c r="A118" s="16" t="n"/>
      <c r="B118" s="17" t="n"/>
      <c r="C118" s="16" t="n"/>
      <c r="D118" s="9">
        <f>IF($H118="","",IFERROR(IF(OR($H118&lt;Assumptions!$B$3,$H118&gt;Assumptions!$B$3+90),"Outside 13 weeks","Week "&amp;(INT(($H118-Assumptions!$B$3)/7)+1)),""))</f>
        <v/>
      </c>
      <c r="E118" s="18" t="n"/>
      <c r="F118" s="16" t="n"/>
      <c r="G118" s="16" t="n"/>
      <c r="H118" s="19" t="n"/>
      <c r="I118" s="20" t="n"/>
      <c r="J118" s="11">
        <f>IF(OR($C118="",$E118="",$G118="",$H118=""),"",IFERROR(IF(OR($G118="On Hold",$G118="Canceled"),0,IF($C118="Expected Collection",$E118*IF($G118="Completed",1,Assumptions!$B$6),IF($C118="Recurring Expense",-$E118*IF($G118="Completed",1,Assumptions!$B$7),IF($C118="Planned Capital",-$E118*IF($G118="Completed",1,Assumptions!$B$8),"")))),""))</f>
        <v/>
      </c>
      <c r="K118" s="21">
        <f>IF(AND($A118="",$B118="",$C118="",$E118="",$F118="",$G118="",$H118="",$I118=""),"",IFERROR(IF($A118="","Review: facility missing",IF($C118="","Review: type missing",IF($E118="","Review: amount missing",IF($E118&lt;=0,"Review: amount must be positive",IF($F118="","Review: owner missing",IF($G118="","Review: status missing",IF($H118="","Review: due date missing",IF(OR($H118&lt;Assumptions!$B$3,$H118&gt;Assumptions!$B$3+90),"Review: outside 13 weeks","Ready")))))))),"Review: check inputs"))</f>
        <v/>
      </c>
    </row>
    <row r="119" ht="22" customHeight="1">
      <c r="A119" s="16" t="n"/>
      <c r="B119" s="17" t="n"/>
      <c r="C119" s="16" t="n"/>
      <c r="D119" s="12">
        <f>IF($H119="","",IFERROR(IF(OR($H119&lt;Assumptions!$B$3,$H119&gt;Assumptions!$B$3+90),"Outside 13 weeks","Week "&amp;(INT(($H119-Assumptions!$B$3)/7)+1)),""))</f>
        <v/>
      </c>
      <c r="E119" s="18" t="n"/>
      <c r="F119" s="16" t="n"/>
      <c r="G119" s="16" t="n"/>
      <c r="H119" s="19" t="n"/>
      <c r="I119" s="20" t="n"/>
      <c r="J119" s="14">
        <f>IF(OR($C119="",$E119="",$G119="",$H119=""),"",IFERROR(IF(OR($G119="On Hold",$G119="Canceled"),0,IF($C119="Expected Collection",$E119*IF($G119="Completed",1,Assumptions!$B$6),IF($C119="Recurring Expense",-$E119*IF($G119="Completed",1,Assumptions!$B$7),IF($C119="Planned Capital",-$E119*IF($G119="Completed",1,Assumptions!$B$8),"")))),""))</f>
        <v/>
      </c>
      <c r="K119" s="22">
        <f>IF(AND($A119="",$B119="",$C119="",$E119="",$F119="",$G119="",$H119="",$I119=""),"",IFERROR(IF($A119="","Review: facility missing",IF($C119="","Review: type missing",IF($E119="","Review: amount missing",IF($E119&lt;=0,"Review: amount must be positive",IF($F119="","Review: owner missing",IF($G119="","Review: status missing",IF($H119="","Review: due date missing",IF(OR($H119&lt;Assumptions!$B$3,$H119&gt;Assumptions!$B$3+90),"Review: outside 13 weeks","Ready")))))))),"Review: check inputs"))</f>
        <v/>
      </c>
    </row>
    <row r="120" ht="22" customHeight="1">
      <c r="A120" s="16" t="n"/>
      <c r="B120" s="17" t="n"/>
      <c r="C120" s="16" t="n"/>
      <c r="D120" s="9">
        <f>IF($H120="","",IFERROR(IF(OR($H120&lt;Assumptions!$B$3,$H120&gt;Assumptions!$B$3+90),"Outside 13 weeks","Week "&amp;(INT(($H120-Assumptions!$B$3)/7)+1)),""))</f>
        <v/>
      </c>
      <c r="E120" s="18" t="n"/>
      <c r="F120" s="16" t="n"/>
      <c r="G120" s="16" t="n"/>
      <c r="H120" s="19" t="n"/>
      <c r="I120" s="20" t="n"/>
      <c r="J120" s="11">
        <f>IF(OR($C120="",$E120="",$G120="",$H120=""),"",IFERROR(IF(OR($G120="On Hold",$G120="Canceled"),0,IF($C120="Expected Collection",$E120*IF($G120="Completed",1,Assumptions!$B$6),IF($C120="Recurring Expense",-$E120*IF($G120="Completed",1,Assumptions!$B$7),IF($C120="Planned Capital",-$E120*IF($G120="Completed",1,Assumptions!$B$8),"")))),""))</f>
        <v/>
      </c>
      <c r="K120" s="21">
        <f>IF(AND($A120="",$B120="",$C120="",$E120="",$F120="",$G120="",$H120="",$I120=""),"",IFERROR(IF($A120="","Review: facility missing",IF($C120="","Review: type missing",IF($E120="","Review: amount missing",IF($E120&lt;=0,"Review: amount must be positive",IF($F120="","Review: owner missing",IF($G120="","Review: status missing",IF($H120="","Review: due date missing",IF(OR($H120&lt;Assumptions!$B$3,$H120&gt;Assumptions!$B$3+90),"Review: outside 13 weeks","Ready")))))))),"Review: check inputs"))</f>
        <v/>
      </c>
    </row>
    <row r="121" ht="22" customHeight="1">
      <c r="A121" s="16" t="n"/>
      <c r="B121" s="17" t="n"/>
      <c r="C121" s="16" t="n"/>
      <c r="D121" s="12">
        <f>IF($H121="","",IFERROR(IF(OR($H121&lt;Assumptions!$B$3,$H121&gt;Assumptions!$B$3+90),"Outside 13 weeks","Week "&amp;(INT(($H121-Assumptions!$B$3)/7)+1)),""))</f>
        <v/>
      </c>
      <c r="E121" s="18" t="n"/>
      <c r="F121" s="16" t="n"/>
      <c r="G121" s="16" t="n"/>
      <c r="H121" s="19" t="n"/>
      <c r="I121" s="20" t="n"/>
      <c r="J121" s="14">
        <f>IF(OR($C121="",$E121="",$G121="",$H121=""),"",IFERROR(IF(OR($G121="On Hold",$G121="Canceled"),0,IF($C121="Expected Collection",$E121*IF($G121="Completed",1,Assumptions!$B$6),IF($C121="Recurring Expense",-$E121*IF($G121="Completed",1,Assumptions!$B$7),IF($C121="Planned Capital",-$E121*IF($G121="Completed",1,Assumptions!$B$8),"")))),""))</f>
        <v/>
      </c>
      <c r="K121" s="22">
        <f>IF(AND($A121="",$B121="",$C121="",$E121="",$F121="",$G121="",$H121="",$I121=""),"",IFERROR(IF($A121="","Review: facility missing",IF($C121="","Review: type missing",IF($E121="","Review: amount missing",IF($E121&lt;=0,"Review: amount must be positive",IF($F121="","Review: owner missing",IF($G121="","Review: status missing",IF($H121="","Review: due date missing",IF(OR($H121&lt;Assumptions!$B$3,$H121&gt;Assumptions!$B$3+90),"Review: outside 13 weeks","Ready")))))))),"Review: check inputs"))</f>
        <v/>
      </c>
    </row>
    <row r="122" ht="22" customHeight="1">
      <c r="A122" s="16" t="n"/>
      <c r="B122" s="17" t="n"/>
      <c r="C122" s="16" t="n"/>
      <c r="D122" s="9">
        <f>IF($H122="","",IFERROR(IF(OR($H122&lt;Assumptions!$B$3,$H122&gt;Assumptions!$B$3+90),"Outside 13 weeks","Week "&amp;(INT(($H122-Assumptions!$B$3)/7)+1)),""))</f>
        <v/>
      </c>
      <c r="E122" s="18" t="n"/>
      <c r="F122" s="16" t="n"/>
      <c r="G122" s="16" t="n"/>
      <c r="H122" s="19" t="n"/>
      <c r="I122" s="20" t="n"/>
      <c r="J122" s="11">
        <f>IF(OR($C122="",$E122="",$G122="",$H122=""),"",IFERROR(IF(OR($G122="On Hold",$G122="Canceled"),0,IF($C122="Expected Collection",$E122*IF($G122="Completed",1,Assumptions!$B$6),IF($C122="Recurring Expense",-$E122*IF($G122="Completed",1,Assumptions!$B$7),IF($C122="Planned Capital",-$E122*IF($G122="Completed",1,Assumptions!$B$8),"")))),""))</f>
        <v/>
      </c>
      <c r="K122" s="21">
        <f>IF(AND($A122="",$B122="",$C122="",$E122="",$F122="",$G122="",$H122="",$I122=""),"",IFERROR(IF($A122="","Review: facility missing",IF($C122="","Review: type missing",IF($E122="","Review: amount missing",IF($E122&lt;=0,"Review: amount must be positive",IF($F122="","Review: owner missing",IF($G122="","Review: status missing",IF($H122="","Review: due date missing",IF(OR($H122&lt;Assumptions!$B$3,$H122&gt;Assumptions!$B$3+90),"Review: outside 13 weeks","Ready")))))))),"Review: check inputs"))</f>
        <v/>
      </c>
    </row>
    <row r="123" ht="22" customHeight="1">
      <c r="A123" s="16" t="n"/>
      <c r="B123" s="17" t="n"/>
      <c r="C123" s="16" t="n"/>
      <c r="D123" s="12">
        <f>IF($H123="","",IFERROR(IF(OR($H123&lt;Assumptions!$B$3,$H123&gt;Assumptions!$B$3+90),"Outside 13 weeks","Week "&amp;(INT(($H123-Assumptions!$B$3)/7)+1)),""))</f>
        <v/>
      </c>
      <c r="E123" s="18" t="n"/>
      <c r="F123" s="16" t="n"/>
      <c r="G123" s="16" t="n"/>
      <c r="H123" s="19" t="n"/>
      <c r="I123" s="20" t="n"/>
      <c r="J123" s="14">
        <f>IF(OR($C123="",$E123="",$G123="",$H123=""),"",IFERROR(IF(OR($G123="On Hold",$G123="Canceled"),0,IF($C123="Expected Collection",$E123*IF($G123="Completed",1,Assumptions!$B$6),IF($C123="Recurring Expense",-$E123*IF($G123="Completed",1,Assumptions!$B$7),IF($C123="Planned Capital",-$E123*IF($G123="Completed",1,Assumptions!$B$8),"")))),""))</f>
        <v/>
      </c>
      <c r="K123" s="22">
        <f>IF(AND($A123="",$B123="",$C123="",$E123="",$F123="",$G123="",$H123="",$I123=""),"",IFERROR(IF($A123="","Review: facility missing",IF($C123="","Review: type missing",IF($E123="","Review: amount missing",IF($E123&lt;=0,"Review: amount must be positive",IF($F123="","Review: owner missing",IF($G123="","Review: status missing",IF($H123="","Review: due date missing",IF(OR($H123&lt;Assumptions!$B$3,$H123&gt;Assumptions!$B$3+90),"Review: outside 13 weeks","Ready")))))))),"Review: check inputs"))</f>
        <v/>
      </c>
    </row>
    <row r="124" ht="22" customHeight="1">
      <c r="A124" s="16" t="n"/>
      <c r="B124" s="17" t="n"/>
      <c r="C124" s="16" t="n"/>
      <c r="D124" s="9">
        <f>IF($H124="","",IFERROR(IF(OR($H124&lt;Assumptions!$B$3,$H124&gt;Assumptions!$B$3+90),"Outside 13 weeks","Week "&amp;(INT(($H124-Assumptions!$B$3)/7)+1)),""))</f>
        <v/>
      </c>
      <c r="E124" s="18" t="n"/>
      <c r="F124" s="16" t="n"/>
      <c r="G124" s="16" t="n"/>
      <c r="H124" s="19" t="n"/>
      <c r="I124" s="20" t="n"/>
      <c r="J124" s="11">
        <f>IF(OR($C124="",$E124="",$G124="",$H124=""),"",IFERROR(IF(OR($G124="On Hold",$G124="Canceled"),0,IF($C124="Expected Collection",$E124*IF($G124="Completed",1,Assumptions!$B$6),IF($C124="Recurring Expense",-$E124*IF($G124="Completed",1,Assumptions!$B$7),IF($C124="Planned Capital",-$E124*IF($G124="Completed",1,Assumptions!$B$8),"")))),""))</f>
        <v/>
      </c>
      <c r="K124" s="21">
        <f>IF(AND($A124="",$B124="",$C124="",$E124="",$F124="",$G124="",$H124="",$I124=""),"",IFERROR(IF($A124="","Review: facility missing",IF($C124="","Review: type missing",IF($E124="","Review: amount missing",IF($E124&lt;=0,"Review: amount must be positive",IF($F124="","Review: owner missing",IF($G124="","Review: status missing",IF($H124="","Review: due date missing",IF(OR($H124&lt;Assumptions!$B$3,$H124&gt;Assumptions!$B$3+90),"Review: outside 13 weeks","Ready")))))))),"Review: check inputs"))</f>
        <v/>
      </c>
    </row>
    <row r="125" ht="22" customHeight="1">
      <c r="A125" s="16" t="n"/>
      <c r="B125" s="17" t="n"/>
      <c r="C125" s="16" t="n"/>
      <c r="D125" s="12">
        <f>IF($H125="","",IFERROR(IF(OR($H125&lt;Assumptions!$B$3,$H125&gt;Assumptions!$B$3+90),"Outside 13 weeks","Week "&amp;(INT(($H125-Assumptions!$B$3)/7)+1)),""))</f>
        <v/>
      </c>
      <c r="E125" s="18" t="n"/>
      <c r="F125" s="16" t="n"/>
      <c r="G125" s="16" t="n"/>
      <c r="H125" s="19" t="n"/>
      <c r="I125" s="20" t="n"/>
      <c r="J125" s="14">
        <f>IF(OR($C125="",$E125="",$G125="",$H125=""),"",IFERROR(IF(OR($G125="On Hold",$G125="Canceled"),0,IF($C125="Expected Collection",$E125*IF($G125="Completed",1,Assumptions!$B$6),IF($C125="Recurring Expense",-$E125*IF($G125="Completed",1,Assumptions!$B$7),IF($C125="Planned Capital",-$E125*IF($G125="Completed",1,Assumptions!$B$8),"")))),""))</f>
        <v/>
      </c>
      <c r="K125" s="22">
        <f>IF(AND($A125="",$B125="",$C125="",$E125="",$F125="",$G125="",$H125="",$I125=""),"",IFERROR(IF($A125="","Review: facility missing",IF($C125="","Review: type missing",IF($E125="","Review: amount missing",IF($E125&lt;=0,"Review: amount must be positive",IF($F125="","Review: owner missing",IF($G125="","Review: status missing",IF($H125="","Review: due date missing",IF(OR($H125&lt;Assumptions!$B$3,$H125&gt;Assumptions!$B$3+90),"Review: outside 13 weeks","Ready")))))))),"Review: check inputs"))</f>
        <v/>
      </c>
    </row>
    <row r="126" ht="22" customHeight="1">
      <c r="A126" s="16" t="n"/>
      <c r="B126" s="17" t="n"/>
      <c r="C126" s="16" t="n"/>
      <c r="D126" s="9">
        <f>IF($H126="","",IFERROR(IF(OR($H126&lt;Assumptions!$B$3,$H126&gt;Assumptions!$B$3+90),"Outside 13 weeks","Week "&amp;(INT(($H126-Assumptions!$B$3)/7)+1)),""))</f>
        <v/>
      </c>
      <c r="E126" s="18" t="n"/>
      <c r="F126" s="16" t="n"/>
      <c r="G126" s="16" t="n"/>
      <c r="H126" s="19" t="n"/>
      <c r="I126" s="20" t="n"/>
      <c r="J126" s="11">
        <f>IF(OR($C126="",$E126="",$G126="",$H126=""),"",IFERROR(IF(OR($G126="On Hold",$G126="Canceled"),0,IF($C126="Expected Collection",$E126*IF($G126="Completed",1,Assumptions!$B$6),IF($C126="Recurring Expense",-$E126*IF($G126="Completed",1,Assumptions!$B$7),IF($C126="Planned Capital",-$E126*IF($G126="Completed",1,Assumptions!$B$8),"")))),""))</f>
        <v/>
      </c>
      <c r="K126" s="21">
        <f>IF(AND($A126="",$B126="",$C126="",$E126="",$F126="",$G126="",$H126="",$I126=""),"",IFERROR(IF($A126="","Review: facility missing",IF($C126="","Review: type missing",IF($E126="","Review: amount missing",IF($E126&lt;=0,"Review: amount must be positive",IF($F126="","Review: owner missing",IF($G126="","Review: status missing",IF($H126="","Review: due date missing",IF(OR($H126&lt;Assumptions!$B$3,$H126&gt;Assumptions!$B$3+90),"Review: outside 13 weeks","Ready")))))))),"Review: check inputs"))</f>
        <v/>
      </c>
    </row>
    <row r="127" ht="22" customHeight="1">
      <c r="A127" s="16" t="n"/>
      <c r="B127" s="17" t="n"/>
      <c r="C127" s="16" t="n"/>
      <c r="D127" s="12">
        <f>IF($H127="","",IFERROR(IF(OR($H127&lt;Assumptions!$B$3,$H127&gt;Assumptions!$B$3+90),"Outside 13 weeks","Week "&amp;(INT(($H127-Assumptions!$B$3)/7)+1)),""))</f>
        <v/>
      </c>
      <c r="E127" s="18" t="n"/>
      <c r="F127" s="16" t="n"/>
      <c r="G127" s="16" t="n"/>
      <c r="H127" s="19" t="n"/>
      <c r="I127" s="20" t="n"/>
      <c r="J127" s="14">
        <f>IF(OR($C127="",$E127="",$G127="",$H127=""),"",IFERROR(IF(OR($G127="On Hold",$G127="Canceled"),0,IF($C127="Expected Collection",$E127*IF($G127="Completed",1,Assumptions!$B$6),IF($C127="Recurring Expense",-$E127*IF($G127="Completed",1,Assumptions!$B$7),IF($C127="Planned Capital",-$E127*IF($G127="Completed",1,Assumptions!$B$8),"")))),""))</f>
        <v/>
      </c>
      <c r="K127" s="22">
        <f>IF(AND($A127="",$B127="",$C127="",$E127="",$F127="",$G127="",$H127="",$I127=""),"",IFERROR(IF($A127="","Review: facility missing",IF($C127="","Review: type missing",IF($E127="","Review: amount missing",IF($E127&lt;=0,"Review: amount must be positive",IF($F127="","Review: owner missing",IF($G127="","Review: status missing",IF($H127="","Review: due date missing",IF(OR($H127&lt;Assumptions!$B$3,$H127&gt;Assumptions!$B$3+90),"Review: outside 13 weeks","Ready")))))))),"Review: check inputs"))</f>
        <v/>
      </c>
    </row>
    <row r="128" ht="22" customHeight="1">
      <c r="A128" s="16" t="n"/>
      <c r="B128" s="17" t="n"/>
      <c r="C128" s="16" t="n"/>
      <c r="D128" s="9">
        <f>IF($H128="","",IFERROR(IF(OR($H128&lt;Assumptions!$B$3,$H128&gt;Assumptions!$B$3+90),"Outside 13 weeks","Week "&amp;(INT(($H128-Assumptions!$B$3)/7)+1)),""))</f>
        <v/>
      </c>
      <c r="E128" s="18" t="n"/>
      <c r="F128" s="16" t="n"/>
      <c r="G128" s="16" t="n"/>
      <c r="H128" s="19" t="n"/>
      <c r="I128" s="20" t="n"/>
      <c r="J128" s="11">
        <f>IF(OR($C128="",$E128="",$G128="",$H128=""),"",IFERROR(IF(OR($G128="On Hold",$G128="Canceled"),0,IF($C128="Expected Collection",$E128*IF($G128="Completed",1,Assumptions!$B$6),IF($C128="Recurring Expense",-$E128*IF($G128="Completed",1,Assumptions!$B$7),IF($C128="Planned Capital",-$E128*IF($G128="Completed",1,Assumptions!$B$8),"")))),""))</f>
        <v/>
      </c>
      <c r="K128" s="21">
        <f>IF(AND($A128="",$B128="",$C128="",$E128="",$F128="",$G128="",$H128="",$I128=""),"",IFERROR(IF($A128="","Review: facility missing",IF($C128="","Review: type missing",IF($E128="","Review: amount missing",IF($E128&lt;=0,"Review: amount must be positive",IF($F128="","Review: owner missing",IF($G128="","Review: status missing",IF($H128="","Review: due date missing",IF(OR($H128&lt;Assumptions!$B$3,$H128&gt;Assumptions!$B$3+90),"Review: outside 13 weeks","Ready")))))))),"Review: check inputs"))</f>
        <v/>
      </c>
    </row>
    <row r="129" ht="22" customHeight="1">
      <c r="A129" s="16" t="n"/>
      <c r="B129" s="17" t="n"/>
      <c r="C129" s="16" t="n"/>
      <c r="D129" s="12">
        <f>IF($H129="","",IFERROR(IF(OR($H129&lt;Assumptions!$B$3,$H129&gt;Assumptions!$B$3+90),"Outside 13 weeks","Week "&amp;(INT(($H129-Assumptions!$B$3)/7)+1)),""))</f>
        <v/>
      </c>
      <c r="E129" s="18" t="n"/>
      <c r="F129" s="16" t="n"/>
      <c r="G129" s="16" t="n"/>
      <c r="H129" s="19" t="n"/>
      <c r="I129" s="20" t="n"/>
      <c r="J129" s="14">
        <f>IF(OR($C129="",$E129="",$G129="",$H129=""),"",IFERROR(IF(OR($G129="On Hold",$G129="Canceled"),0,IF($C129="Expected Collection",$E129*IF($G129="Completed",1,Assumptions!$B$6),IF($C129="Recurring Expense",-$E129*IF($G129="Completed",1,Assumptions!$B$7),IF($C129="Planned Capital",-$E129*IF($G129="Completed",1,Assumptions!$B$8),"")))),""))</f>
        <v/>
      </c>
      <c r="K129" s="22">
        <f>IF(AND($A129="",$B129="",$C129="",$E129="",$F129="",$G129="",$H129="",$I129=""),"",IFERROR(IF($A129="","Review: facility missing",IF($C129="","Review: type missing",IF($E129="","Review: amount missing",IF($E129&lt;=0,"Review: amount must be positive",IF($F129="","Review: owner missing",IF($G129="","Review: status missing",IF($H129="","Review: due date missing",IF(OR($H129&lt;Assumptions!$B$3,$H129&gt;Assumptions!$B$3+90),"Review: outside 13 weeks","Ready")))))))),"Review: check inputs"))</f>
        <v/>
      </c>
    </row>
    <row r="130" ht="22" customHeight="1">
      <c r="A130" s="16" t="n"/>
      <c r="B130" s="17" t="n"/>
      <c r="C130" s="16" t="n"/>
      <c r="D130" s="9">
        <f>IF($H130="","",IFERROR(IF(OR($H130&lt;Assumptions!$B$3,$H130&gt;Assumptions!$B$3+90),"Outside 13 weeks","Week "&amp;(INT(($H130-Assumptions!$B$3)/7)+1)),""))</f>
        <v/>
      </c>
      <c r="E130" s="18" t="n"/>
      <c r="F130" s="16" t="n"/>
      <c r="G130" s="16" t="n"/>
      <c r="H130" s="19" t="n"/>
      <c r="I130" s="20" t="n"/>
      <c r="J130" s="11">
        <f>IF(OR($C130="",$E130="",$G130="",$H130=""),"",IFERROR(IF(OR($G130="On Hold",$G130="Canceled"),0,IF($C130="Expected Collection",$E130*IF($G130="Completed",1,Assumptions!$B$6),IF($C130="Recurring Expense",-$E130*IF($G130="Completed",1,Assumptions!$B$7),IF($C130="Planned Capital",-$E130*IF($G130="Completed",1,Assumptions!$B$8),"")))),""))</f>
        <v/>
      </c>
      <c r="K130" s="21">
        <f>IF(AND($A130="",$B130="",$C130="",$E130="",$F130="",$G130="",$H130="",$I130=""),"",IFERROR(IF($A130="","Review: facility missing",IF($C130="","Review: type missing",IF($E130="","Review: amount missing",IF($E130&lt;=0,"Review: amount must be positive",IF($F130="","Review: owner missing",IF($G130="","Review: status missing",IF($H130="","Review: due date missing",IF(OR($H130&lt;Assumptions!$B$3,$H130&gt;Assumptions!$B$3+90),"Review: outside 13 weeks","Ready")))))))),"Review: check inputs"))</f>
        <v/>
      </c>
    </row>
    <row r="131" ht="22" customHeight="1">
      <c r="A131" s="16" t="n"/>
      <c r="B131" s="17" t="n"/>
      <c r="C131" s="16" t="n"/>
      <c r="D131" s="12">
        <f>IF($H131="","",IFERROR(IF(OR($H131&lt;Assumptions!$B$3,$H131&gt;Assumptions!$B$3+90),"Outside 13 weeks","Week "&amp;(INT(($H131-Assumptions!$B$3)/7)+1)),""))</f>
        <v/>
      </c>
      <c r="E131" s="18" t="n"/>
      <c r="F131" s="16" t="n"/>
      <c r="G131" s="16" t="n"/>
      <c r="H131" s="19" t="n"/>
      <c r="I131" s="20" t="n"/>
      <c r="J131" s="14">
        <f>IF(OR($C131="",$E131="",$G131="",$H131=""),"",IFERROR(IF(OR($G131="On Hold",$G131="Canceled"),0,IF($C131="Expected Collection",$E131*IF($G131="Completed",1,Assumptions!$B$6),IF($C131="Recurring Expense",-$E131*IF($G131="Completed",1,Assumptions!$B$7),IF($C131="Planned Capital",-$E131*IF($G131="Completed",1,Assumptions!$B$8),"")))),""))</f>
        <v/>
      </c>
      <c r="K131" s="22">
        <f>IF(AND($A131="",$B131="",$C131="",$E131="",$F131="",$G131="",$H131="",$I131=""),"",IFERROR(IF($A131="","Review: facility missing",IF($C131="","Review: type missing",IF($E131="","Review: amount missing",IF($E131&lt;=0,"Review: amount must be positive",IF($F131="","Review: owner missing",IF($G131="","Review: status missing",IF($H131="","Review: due date missing",IF(OR($H131&lt;Assumptions!$B$3,$H131&gt;Assumptions!$B$3+90),"Review: outside 13 weeks","Ready")))))))),"Review: check inputs"))</f>
        <v/>
      </c>
    </row>
    <row r="132" ht="22" customHeight="1">
      <c r="A132" s="16" t="n"/>
      <c r="B132" s="17" t="n"/>
      <c r="C132" s="16" t="n"/>
      <c r="D132" s="9">
        <f>IF($H132="","",IFERROR(IF(OR($H132&lt;Assumptions!$B$3,$H132&gt;Assumptions!$B$3+90),"Outside 13 weeks","Week "&amp;(INT(($H132-Assumptions!$B$3)/7)+1)),""))</f>
        <v/>
      </c>
      <c r="E132" s="18" t="n"/>
      <c r="F132" s="16" t="n"/>
      <c r="G132" s="16" t="n"/>
      <c r="H132" s="19" t="n"/>
      <c r="I132" s="20" t="n"/>
      <c r="J132" s="11">
        <f>IF(OR($C132="",$E132="",$G132="",$H132=""),"",IFERROR(IF(OR($G132="On Hold",$G132="Canceled"),0,IF($C132="Expected Collection",$E132*IF($G132="Completed",1,Assumptions!$B$6),IF($C132="Recurring Expense",-$E132*IF($G132="Completed",1,Assumptions!$B$7),IF($C132="Planned Capital",-$E132*IF($G132="Completed",1,Assumptions!$B$8),"")))),""))</f>
        <v/>
      </c>
      <c r="K132" s="21">
        <f>IF(AND($A132="",$B132="",$C132="",$E132="",$F132="",$G132="",$H132="",$I132=""),"",IFERROR(IF($A132="","Review: facility missing",IF($C132="","Review: type missing",IF($E132="","Review: amount missing",IF($E132&lt;=0,"Review: amount must be positive",IF($F132="","Review: owner missing",IF($G132="","Review: status missing",IF($H132="","Review: due date missing",IF(OR($H132&lt;Assumptions!$B$3,$H132&gt;Assumptions!$B$3+90),"Review: outside 13 weeks","Ready")))))))),"Review: check inputs"))</f>
        <v/>
      </c>
    </row>
    <row r="133" ht="22" customHeight="1">
      <c r="A133" s="16" t="n"/>
      <c r="B133" s="17" t="n"/>
      <c r="C133" s="16" t="n"/>
      <c r="D133" s="12">
        <f>IF($H133="","",IFERROR(IF(OR($H133&lt;Assumptions!$B$3,$H133&gt;Assumptions!$B$3+90),"Outside 13 weeks","Week "&amp;(INT(($H133-Assumptions!$B$3)/7)+1)),""))</f>
        <v/>
      </c>
      <c r="E133" s="18" t="n"/>
      <c r="F133" s="16" t="n"/>
      <c r="G133" s="16" t="n"/>
      <c r="H133" s="19" t="n"/>
      <c r="I133" s="20" t="n"/>
      <c r="J133" s="14">
        <f>IF(OR($C133="",$E133="",$G133="",$H133=""),"",IFERROR(IF(OR($G133="On Hold",$G133="Canceled"),0,IF($C133="Expected Collection",$E133*IF($G133="Completed",1,Assumptions!$B$6),IF($C133="Recurring Expense",-$E133*IF($G133="Completed",1,Assumptions!$B$7),IF($C133="Planned Capital",-$E133*IF($G133="Completed",1,Assumptions!$B$8),"")))),""))</f>
        <v/>
      </c>
      <c r="K133" s="22">
        <f>IF(AND($A133="",$B133="",$C133="",$E133="",$F133="",$G133="",$H133="",$I133=""),"",IFERROR(IF($A133="","Review: facility missing",IF($C133="","Review: type missing",IF($E133="","Review: amount missing",IF($E133&lt;=0,"Review: amount must be positive",IF($F133="","Review: owner missing",IF($G133="","Review: status missing",IF($H133="","Review: due date missing",IF(OR($H133&lt;Assumptions!$B$3,$H133&gt;Assumptions!$B$3+90),"Review: outside 13 weeks","Ready")))))))),"Review: check inputs"))</f>
        <v/>
      </c>
    </row>
    <row r="134" ht="22" customHeight="1">
      <c r="A134" s="16" t="n"/>
      <c r="B134" s="17" t="n"/>
      <c r="C134" s="16" t="n"/>
      <c r="D134" s="9">
        <f>IF($H134="","",IFERROR(IF(OR($H134&lt;Assumptions!$B$3,$H134&gt;Assumptions!$B$3+90),"Outside 13 weeks","Week "&amp;(INT(($H134-Assumptions!$B$3)/7)+1)),""))</f>
        <v/>
      </c>
      <c r="E134" s="18" t="n"/>
      <c r="F134" s="16" t="n"/>
      <c r="G134" s="16" t="n"/>
      <c r="H134" s="19" t="n"/>
      <c r="I134" s="20" t="n"/>
      <c r="J134" s="11">
        <f>IF(OR($C134="",$E134="",$G134="",$H134=""),"",IFERROR(IF(OR($G134="On Hold",$G134="Canceled"),0,IF($C134="Expected Collection",$E134*IF($G134="Completed",1,Assumptions!$B$6),IF($C134="Recurring Expense",-$E134*IF($G134="Completed",1,Assumptions!$B$7),IF($C134="Planned Capital",-$E134*IF($G134="Completed",1,Assumptions!$B$8),"")))),""))</f>
        <v/>
      </c>
      <c r="K134" s="21">
        <f>IF(AND($A134="",$B134="",$C134="",$E134="",$F134="",$G134="",$H134="",$I134=""),"",IFERROR(IF($A134="","Review: facility missing",IF($C134="","Review: type missing",IF($E134="","Review: amount missing",IF($E134&lt;=0,"Review: amount must be positive",IF($F134="","Review: owner missing",IF($G134="","Review: status missing",IF($H134="","Review: due date missing",IF(OR($H134&lt;Assumptions!$B$3,$H134&gt;Assumptions!$B$3+90),"Review: outside 13 weeks","Ready")))))))),"Review: check inputs"))</f>
        <v/>
      </c>
    </row>
    <row r="135" ht="22" customHeight="1">
      <c r="A135" s="16" t="n"/>
      <c r="B135" s="17" t="n"/>
      <c r="C135" s="16" t="n"/>
      <c r="D135" s="12">
        <f>IF($H135="","",IFERROR(IF(OR($H135&lt;Assumptions!$B$3,$H135&gt;Assumptions!$B$3+90),"Outside 13 weeks","Week "&amp;(INT(($H135-Assumptions!$B$3)/7)+1)),""))</f>
        <v/>
      </c>
      <c r="E135" s="18" t="n"/>
      <c r="F135" s="16" t="n"/>
      <c r="G135" s="16" t="n"/>
      <c r="H135" s="19" t="n"/>
      <c r="I135" s="20" t="n"/>
      <c r="J135" s="14">
        <f>IF(OR($C135="",$E135="",$G135="",$H135=""),"",IFERROR(IF(OR($G135="On Hold",$G135="Canceled"),0,IF($C135="Expected Collection",$E135*IF($G135="Completed",1,Assumptions!$B$6),IF($C135="Recurring Expense",-$E135*IF($G135="Completed",1,Assumptions!$B$7),IF($C135="Planned Capital",-$E135*IF($G135="Completed",1,Assumptions!$B$8),"")))),""))</f>
        <v/>
      </c>
      <c r="K135" s="22">
        <f>IF(AND($A135="",$B135="",$C135="",$E135="",$F135="",$G135="",$H135="",$I135=""),"",IFERROR(IF($A135="","Review: facility missing",IF($C135="","Review: type missing",IF($E135="","Review: amount missing",IF($E135&lt;=0,"Review: amount must be positive",IF($F135="","Review: owner missing",IF($G135="","Review: status missing",IF($H135="","Review: due date missing",IF(OR($H135&lt;Assumptions!$B$3,$H135&gt;Assumptions!$B$3+90),"Review: outside 13 weeks","Ready")))))))),"Review: check inputs"))</f>
        <v/>
      </c>
    </row>
    <row r="136" ht="22" customHeight="1">
      <c r="A136" s="16" t="n"/>
      <c r="B136" s="17" t="n"/>
      <c r="C136" s="16" t="n"/>
      <c r="D136" s="9">
        <f>IF($H136="","",IFERROR(IF(OR($H136&lt;Assumptions!$B$3,$H136&gt;Assumptions!$B$3+90),"Outside 13 weeks","Week "&amp;(INT(($H136-Assumptions!$B$3)/7)+1)),""))</f>
        <v/>
      </c>
      <c r="E136" s="18" t="n"/>
      <c r="F136" s="16" t="n"/>
      <c r="G136" s="16" t="n"/>
      <c r="H136" s="19" t="n"/>
      <c r="I136" s="20" t="n"/>
      <c r="J136" s="11">
        <f>IF(OR($C136="",$E136="",$G136="",$H136=""),"",IFERROR(IF(OR($G136="On Hold",$G136="Canceled"),0,IF($C136="Expected Collection",$E136*IF($G136="Completed",1,Assumptions!$B$6),IF($C136="Recurring Expense",-$E136*IF($G136="Completed",1,Assumptions!$B$7),IF($C136="Planned Capital",-$E136*IF($G136="Completed",1,Assumptions!$B$8),"")))),""))</f>
        <v/>
      </c>
      <c r="K136" s="21">
        <f>IF(AND($A136="",$B136="",$C136="",$E136="",$F136="",$G136="",$H136="",$I136=""),"",IFERROR(IF($A136="","Review: facility missing",IF($C136="","Review: type missing",IF($E136="","Review: amount missing",IF($E136&lt;=0,"Review: amount must be positive",IF($F136="","Review: owner missing",IF($G136="","Review: status missing",IF($H136="","Review: due date missing",IF(OR($H136&lt;Assumptions!$B$3,$H136&gt;Assumptions!$B$3+90),"Review: outside 13 weeks","Ready")))))))),"Review: check inputs"))</f>
        <v/>
      </c>
    </row>
    <row r="137" ht="22" customHeight="1">
      <c r="A137" s="16" t="n"/>
      <c r="B137" s="17" t="n"/>
      <c r="C137" s="16" t="n"/>
      <c r="D137" s="12">
        <f>IF($H137="","",IFERROR(IF(OR($H137&lt;Assumptions!$B$3,$H137&gt;Assumptions!$B$3+90),"Outside 13 weeks","Week "&amp;(INT(($H137-Assumptions!$B$3)/7)+1)),""))</f>
        <v/>
      </c>
      <c r="E137" s="18" t="n"/>
      <c r="F137" s="16" t="n"/>
      <c r="G137" s="16" t="n"/>
      <c r="H137" s="19" t="n"/>
      <c r="I137" s="20" t="n"/>
      <c r="J137" s="14">
        <f>IF(OR($C137="",$E137="",$G137="",$H137=""),"",IFERROR(IF(OR($G137="On Hold",$G137="Canceled"),0,IF($C137="Expected Collection",$E137*IF($G137="Completed",1,Assumptions!$B$6),IF($C137="Recurring Expense",-$E137*IF($G137="Completed",1,Assumptions!$B$7),IF($C137="Planned Capital",-$E137*IF($G137="Completed",1,Assumptions!$B$8),"")))),""))</f>
        <v/>
      </c>
      <c r="K137" s="22">
        <f>IF(AND($A137="",$B137="",$C137="",$E137="",$F137="",$G137="",$H137="",$I137=""),"",IFERROR(IF($A137="","Review: facility missing",IF($C137="","Review: type missing",IF($E137="","Review: amount missing",IF($E137&lt;=0,"Review: amount must be positive",IF($F137="","Review: owner missing",IF($G137="","Review: status missing",IF($H137="","Review: due date missing",IF(OR($H137&lt;Assumptions!$B$3,$H137&gt;Assumptions!$B$3+90),"Review: outside 13 weeks","Ready")))))))),"Review: check inputs"))</f>
        <v/>
      </c>
    </row>
    <row r="138" ht="22" customHeight="1">
      <c r="A138" s="16" t="n"/>
      <c r="B138" s="17" t="n"/>
      <c r="C138" s="16" t="n"/>
      <c r="D138" s="9">
        <f>IF($H138="","",IFERROR(IF(OR($H138&lt;Assumptions!$B$3,$H138&gt;Assumptions!$B$3+90),"Outside 13 weeks","Week "&amp;(INT(($H138-Assumptions!$B$3)/7)+1)),""))</f>
        <v/>
      </c>
      <c r="E138" s="18" t="n"/>
      <c r="F138" s="16" t="n"/>
      <c r="G138" s="16" t="n"/>
      <c r="H138" s="19" t="n"/>
      <c r="I138" s="20" t="n"/>
      <c r="J138" s="11">
        <f>IF(OR($C138="",$E138="",$G138="",$H138=""),"",IFERROR(IF(OR($G138="On Hold",$G138="Canceled"),0,IF($C138="Expected Collection",$E138*IF($G138="Completed",1,Assumptions!$B$6),IF($C138="Recurring Expense",-$E138*IF($G138="Completed",1,Assumptions!$B$7),IF($C138="Planned Capital",-$E138*IF($G138="Completed",1,Assumptions!$B$8),"")))),""))</f>
        <v/>
      </c>
      <c r="K138" s="21">
        <f>IF(AND($A138="",$B138="",$C138="",$E138="",$F138="",$G138="",$H138="",$I138=""),"",IFERROR(IF($A138="","Review: facility missing",IF($C138="","Review: type missing",IF($E138="","Review: amount missing",IF($E138&lt;=0,"Review: amount must be positive",IF($F138="","Review: owner missing",IF($G138="","Review: status missing",IF($H138="","Review: due date missing",IF(OR($H138&lt;Assumptions!$B$3,$H138&gt;Assumptions!$B$3+90),"Review: outside 13 weeks","Ready")))))))),"Review: check inputs"))</f>
        <v/>
      </c>
    </row>
    <row r="139" ht="22" customHeight="1">
      <c r="A139" s="16" t="n"/>
      <c r="B139" s="17" t="n"/>
      <c r="C139" s="16" t="n"/>
      <c r="D139" s="12">
        <f>IF($H139="","",IFERROR(IF(OR($H139&lt;Assumptions!$B$3,$H139&gt;Assumptions!$B$3+90),"Outside 13 weeks","Week "&amp;(INT(($H139-Assumptions!$B$3)/7)+1)),""))</f>
        <v/>
      </c>
      <c r="E139" s="18" t="n"/>
      <c r="F139" s="16" t="n"/>
      <c r="G139" s="16" t="n"/>
      <c r="H139" s="19" t="n"/>
      <c r="I139" s="20" t="n"/>
      <c r="J139" s="14">
        <f>IF(OR($C139="",$E139="",$G139="",$H139=""),"",IFERROR(IF(OR($G139="On Hold",$G139="Canceled"),0,IF($C139="Expected Collection",$E139*IF($G139="Completed",1,Assumptions!$B$6),IF($C139="Recurring Expense",-$E139*IF($G139="Completed",1,Assumptions!$B$7),IF($C139="Planned Capital",-$E139*IF($G139="Completed",1,Assumptions!$B$8),"")))),""))</f>
        <v/>
      </c>
      <c r="K139" s="22">
        <f>IF(AND($A139="",$B139="",$C139="",$E139="",$F139="",$G139="",$H139="",$I139=""),"",IFERROR(IF($A139="","Review: facility missing",IF($C139="","Review: type missing",IF($E139="","Review: amount missing",IF($E139&lt;=0,"Review: amount must be positive",IF($F139="","Review: owner missing",IF($G139="","Review: status missing",IF($H139="","Review: due date missing",IF(OR($H139&lt;Assumptions!$B$3,$H139&gt;Assumptions!$B$3+90),"Review: outside 13 weeks","Ready")))))))),"Review: check inputs"))</f>
        <v/>
      </c>
    </row>
    <row r="140" ht="22" customHeight="1">
      <c r="A140" s="16" t="n"/>
      <c r="B140" s="17" t="n"/>
      <c r="C140" s="16" t="n"/>
      <c r="D140" s="9">
        <f>IF($H140="","",IFERROR(IF(OR($H140&lt;Assumptions!$B$3,$H140&gt;Assumptions!$B$3+90),"Outside 13 weeks","Week "&amp;(INT(($H140-Assumptions!$B$3)/7)+1)),""))</f>
        <v/>
      </c>
      <c r="E140" s="18" t="n"/>
      <c r="F140" s="16" t="n"/>
      <c r="G140" s="16" t="n"/>
      <c r="H140" s="19" t="n"/>
      <c r="I140" s="20" t="n"/>
      <c r="J140" s="11">
        <f>IF(OR($C140="",$E140="",$G140="",$H140=""),"",IFERROR(IF(OR($G140="On Hold",$G140="Canceled"),0,IF($C140="Expected Collection",$E140*IF($G140="Completed",1,Assumptions!$B$6),IF($C140="Recurring Expense",-$E140*IF($G140="Completed",1,Assumptions!$B$7),IF($C140="Planned Capital",-$E140*IF($G140="Completed",1,Assumptions!$B$8),"")))),""))</f>
        <v/>
      </c>
      <c r="K140" s="21">
        <f>IF(AND($A140="",$B140="",$C140="",$E140="",$F140="",$G140="",$H140="",$I140=""),"",IFERROR(IF($A140="","Review: facility missing",IF($C140="","Review: type missing",IF($E140="","Review: amount missing",IF($E140&lt;=0,"Review: amount must be positive",IF($F140="","Review: owner missing",IF($G140="","Review: status missing",IF($H140="","Review: due date missing",IF(OR($H140&lt;Assumptions!$B$3,$H140&gt;Assumptions!$B$3+90),"Review: outside 13 weeks","Ready")))))))),"Review: check inputs"))</f>
        <v/>
      </c>
    </row>
    <row r="141" ht="22" customHeight="1">
      <c r="A141" s="16" t="n"/>
      <c r="B141" s="17" t="n"/>
      <c r="C141" s="16" t="n"/>
      <c r="D141" s="12">
        <f>IF($H141="","",IFERROR(IF(OR($H141&lt;Assumptions!$B$3,$H141&gt;Assumptions!$B$3+90),"Outside 13 weeks","Week "&amp;(INT(($H141-Assumptions!$B$3)/7)+1)),""))</f>
        <v/>
      </c>
      <c r="E141" s="18" t="n"/>
      <c r="F141" s="16" t="n"/>
      <c r="G141" s="16" t="n"/>
      <c r="H141" s="19" t="n"/>
      <c r="I141" s="20" t="n"/>
      <c r="J141" s="14">
        <f>IF(OR($C141="",$E141="",$G141="",$H141=""),"",IFERROR(IF(OR($G141="On Hold",$G141="Canceled"),0,IF($C141="Expected Collection",$E141*IF($G141="Completed",1,Assumptions!$B$6),IF($C141="Recurring Expense",-$E141*IF($G141="Completed",1,Assumptions!$B$7),IF($C141="Planned Capital",-$E141*IF($G141="Completed",1,Assumptions!$B$8),"")))),""))</f>
        <v/>
      </c>
      <c r="K141" s="22">
        <f>IF(AND($A141="",$B141="",$C141="",$E141="",$F141="",$G141="",$H141="",$I141=""),"",IFERROR(IF($A141="","Review: facility missing",IF($C141="","Review: type missing",IF($E141="","Review: amount missing",IF($E141&lt;=0,"Review: amount must be positive",IF($F141="","Review: owner missing",IF($G141="","Review: status missing",IF($H141="","Review: due date missing",IF(OR($H141&lt;Assumptions!$B$3,$H141&gt;Assumptions!$B$3+90),"Review: outside 13 weeks","Ready")))))))),"Review: check inputs"))</f>
        <v/>
      </c>
    </row>
    <row r="142" ht="22" customHeight="1">
      <c r="A142" s="16" t="n"/>
      <c r="B142" s="17" t="n"/>
      <c r="C142" s="16" t="n"/>
      <c r="D142" s="9">
        <f>IF($H142="","",IFERROR(IF(OR($H142&lt;Assumptions!$B$3,$H142&gt;Assumptions!$B$3+90),"Outside 13 weeks","Week "&amp;(INT(($H142-Assumptions!$B$3)/7)+1)),""))</f>
        <v/>
      </c>
      <c r="E142" s="18" t="n"/>
      <c r="F142" s="16" t="n"/>
      <c r="G142" s="16" t="n"/>
      <c r="H142" s="19" t="n"/>
      <c r="I142" s="20" t="n"/>
      <c r="J142" s="11">
        <f>IF(OR($C142="",$E142="",$G142="",$H142=""),"",IFERROR(IF(OR($G142="On Hold",$G142="Canceled"),0,IF($C142="Expected Collection",$E142*IF($G142="Completed",1,Assumptions!$B$6),IF($C142="Recurring Expense",-$E142*IF($G142="Completed",1,Assumptions!$B$7),IF($C142="Planned Capital",-$E142*IF($G142="Completed",1,Assumptions!$B$8),"")))),""))</f>
        <v/>
      </c>
      <c r="K142" s="21">
        <f>IF(AND($A142="",$B142="",$C142="",$E142="",$F142="",$G142="",$H142="",$I142=""),"",IFERROR(IF($A142="","Review: facility missing",IF($C142="","Review: type missing",IF($E142="","Review: amount missing",IF($E142&lt;=0,"Review: amount must be positive",IF($F142="","Review: owner missing",IF($G142="","Review: status missing",IF($H142="","Review: due date missing",IF(OR($H142&lt;Assumptions!$B$3,$H142&gt;Assumptions!$B$3+90),"Review: outside 13 weeks","Ready")))))))),"Review: check inputs"))</f>
        <v/>
      </c>
    </row>
    <row r="143" ht="22" customHeight="1">
      <c r="A143" s="16" t="n"/>
      <c r="B143" s="17" t="n"/>
      <c r="C143" s="16" t="n"/>
      <c r="D143" s="12">
        <f>IF($H143="","",IFERROR(IF(OR($H143&lt;Assumptions!$B$3,$H143&gt;Assumptions!$B$3+90),"Outside 13 weeks","Week "&amp;(INT(($H143-Assumptions!$B$3)/7)+1)),""))</f>
        <v/>
      </c>
      <c r="E143" s="18" t="n"/>
      <c r="F143" s="16" t="n"/>
      <c r="G143" s="16" t="n"/>
      <c r="H143" s="19" t="n"/>
      <c r="I143" s="20" t="n"/>
      <c r="J143" s="14">
        <f>IF(OR($C143="",$E143="",$G143="",$H143=""),"",IFERROR(IF(OR($G143="On Hold",$G143="Canceled"),0,IF($C143="Expected Collection",$E143*IF($G143="Completed",1,Assumptions!$B$6),IF($C143="Recurring Expense",-$E143*IF($G143="Completed",1,Assumptions!$B$7),IF($C143="Planned Capital",-$E143*IF($G143="Completed",1,Assumptions!$B$8),"")))),""))</f>
        <v/>
      </c>
      <c r="K143" s="22">
        <f>IF(AND($A143="",$B143="",$C143="",$E143="",$F143="",$G143="",$H143="",$I143=""),"",IFERROR(IF($A143="","Review: facility missing",IF($C143="","Review: type missing",IF($E143="","Review: amount missing",IF($E143&lt;=0,"Review: amount must be positive",IF($F143="","Review: owner missing",IF($G143="","Review: status missing",IF($H143="","Review: due date missing",IF(OR($H143&lt;Assumptions!$B$3,$H143&gt;Assumptions!$B$3+90),"Review: outside 13 weeks","Ready")))))))),"Review: check inputs"))</f>
        <v/>
      </c>
    </row>
    <row r="144" ht="22" customHeight="1">
      <c r="A144" s="16" t="n"/>
      <c r="B144" s="17" t="n"/>
      <c r="C144" s="16" t="n"/>
      <c r="D144" s="9">
        <f>IF($H144="","",IFERROR(IF(OR($H144&lt;Assumptions!$B$3,$H144&gt;Assumptions!$B$3+90),"Outside 13 weeks","Week "&amp;(INT(($H144-Assumptions!$B$3)/7)+1)),""))</f>
        <v/>
      </c>
      <c r="E144" s="18" t="n"/>
      <c r="F144" s="16" t="n"/>
      <c r="G144" s="16" t="n"/>
      <c r="H144" s="19" t="n"/>
      <c r="I144" s="20" t="n"/>
      <c r="J144" s="11">
        <f>IF(OR($C144="",$E144="",$G144="",$H144=""),"",IFERROR(IF(OR($G144="On Hold",$G144="Canceled"),0,IF($C144="Expected Collection",$E144*IF($G144="Completed",1,Assumptions!$B$6),IF($C144="Recurring Expense",-$E144*IF($G144="Completed",1,Assumptions!$B$7),IF($C144="Planned Capital",-$E144*IF($G144="Completed",1,Assumptions!$B$8),"")))),""))</f>
        <v/>
      </c>
      <c r="K144" s="21">
        <f>IF(AND($A144="",$B144="",$C144="",$E144="",$F144="",$G144="",$H144="",$I144=""),"",IFERROR(IF($A144="","Review: facility missing",IF($C144="","Review: type missing",IF($E144="","Review: amount missing",IF($E144&lt;=0,"Review: amount must be positive",IF($F144="","Review: owner missing",IF($G144="","Review: status missing",IF($H144="","Review: due date missing",IF(OR($H144&lt;Assumptions!$B$3,$H144&gt;Assumptions!$B$3+90),"Review: outside 13 weeks","Ready")))))))),"Review: check inputs"))</f>
        <v/>
      </c>
    </row>
    <row r="145" ht="22" customHeight="1">
      <c r="A145" s="16" t="n"/>
      <c r="B145" s="17" t="n"/>
      <c r="C145" s="16" t="n"/>
      <c r="D145" s="12">
        <f>IF($H145="","",IFERROR(IF(OR($H145&lt;Assumptions!$B$3,$H145&gt;Assumptions!$B$3+90),"Outside 13 weeks","Week "&amp;(INT(($H145-Assumptions!$B$3)/7)+1)),""))</f>
        <v/>
      </c>
      <c r="E145" s="18" t="n"/>
      <c r="F145" s="16" t="n"/>
      <c r="G145" s="16" t="n"/>
      <c r="H145" s="19" t="n"/>
      <c r="I145" s="20" t="n"/>
      <c r="J145" s="14">
        <f>IF(OR($C145="",$E145="",$G145="",$H145=""),"",IFERROR(IF(OR($G145="On Hold",$G145="Canceled"),0,IF($C145="Expected Collection",$E145*IF($G145="Completed",1,Assumptions!$B$6),IF($C145="Recurring Expense",-$E145*IF($G145="Completed",1,Assumptions!$B$7),IF($C145="Planned Capital",-$E145*IF($G145="Completed",1,Assumptions!$B$8),"")))),""))</f>
        <v/>
      </c>
      <c r="K145" s="22">
        <f>IF(AND($A145="",$B145="",$C145="",$E145="",$F145="",$G145="",$H145="",$I145=""),"",IFERROR(IF($A145="","Review: facility missing",IF($C145="","Review: type missing",IF($E145="","Review: amount missing",IF($E145&lt;=0,"Review: amount must be positive",IF($F145="","Review: owner missing",IF($G145="","Review: status missing",IF($H145="","Review: due date missing",IF(OR($H145&lt;Assumptions!$B$3,$H145&gt;Assumptions!$B$3+90),"Review: outside 13 weeks","Ready")))))))),"Review: check inputs"))</f>
        <v/>
      </c>
    </row>
    <row r="146" ht="22" customHeight="1">
      <c r="A146" s="16" t="n"/>
      <c r="B146" s="17" t="n"/>
      <c r="C146" s="16" t="n"/>
      <c r="D146" s="9">
        <f>IF($H146="","",IFERROR(IF(OR($H146&lt;Assumptions!$B$3,$H146&gt;Assumptions!$B$3+90),"Outside 13 weeks","Week "&amp;(INT(($H146-Assumptions!$B$3)/7)+1)),""))</f>
        <v/>
      </c>
      <c r="E146" s="18" t="n"/>
      <c r="F146" s="16" t="n"/>
      <c r="G146" s="16" t="n"/>
      <c r="H146" s="19" t="n"/>
      <c r="I146" s="20" t="n"/>
      <c r="J146" s="11">
        <f>IF(OR($C146="",$E146="",$G146="",$H146=""),"",IFERROR(IF(OR($G146="On Hold",$G146="Canceled"),0,IF($C146="Expected Collection",$E146*IF($G146="Completed",1,Assumptions!$B$6),IF($C146="Recurring Expense",-$E146*IF($G146="Completed",1,Assumptions!$B$7),IF($C146="Planned Capital",-$E146*IF($G146="Completed",1,Assumptions!$B$8),"")))),""))</f>
        <v/>
      </c>
      <c r="K146" s="21">
        <f>IF(AND($A146="",$B146="",$C146="",$E146="",$F146="",$G146="",$H146="",$I146=""),"",IFERROR(IF($A146="","Review: facility missing",IF($C146="","Review: type missing",IF($E146="","Review: amount missing",IF($E146&lt;=0,"Review: amount must be positive",IF($F146="","Review: owner missing",IF($G146="","Review: status missing",IF($H146="","Review: due date missing",IF(OR($H146&lt;Assumptions!$B$3,$H146&gt;Assumptions!$B$3+90),"Review: outside 13 weeks","Ready")))))))),"Review: check inputs"))</f>
        <v/>
      </c>
    </row>
    <row r="147" ht="22" customHeight="1">
      <c r="A147" s="16" t="n"/>
      <c r="B147" s="17" t="n"/>
      <c r="C147" s="16" t="n"/>
      <c r="D147" s="12">
        <f>IF($H147="","",IFERROR(IF(OR($H147&lt;Assumptions!$B$3,$H147&gt;Assumptions!$B$3+90),"Outside 13 weeks","Week "&amp;(INT(($H147-Assumptions!$B$3)/7)+1)),""))</f>
        <v/>
      </c>
      <c r="E147" s="18" t="n"/>
      <c r="F147" s="16" t="n"/>
      <c r="G147" s="16" t="n"/>
      <c r="H147" s="19" t="n"/>
      <c r="I147" s="20" t="n"/>
      <c r="J147" s="14">
        <f>IF(OR($C147="",$E147="",$G147="",$H147=""),"",IFERROR(IF(OR($G147="On Hold",$G147="Canceled"),0,IF($C147="Expected Collection",$E147*IF($G147="Completed",1,Assumptions!$B$6),IF($C147="Recurring Expense",-$E147*IF($G147="Completed",1,Assumptions!$B$7),IF($C147="Planned Capital",-$E147*IF($G147="Completed",1,Assumptions!$B$8),"")))),""))</f>
        <v/>
      </c>
      <c r="K147" s="22">
        <f>IF(AND($A147="",$B147="",$C147="",$E147="",$F147="",$G147="",$H147="",$I147=""),"",IFERROR(IF($A147="","Review: facility missing",IF($C147="","Review: type missing",IF($E147="","Review: amount missing",IF($E147&lt;=0,"Review: amount must be positive",IF($F147="","Review: owner missing",IF($G147="","Review: status missing",IF($H147="","Review: due date missing",IF(OR($H147&lt;Assumptions!$B$3,$H147&gt;Assumptions!$B$3+90),"Review: outside 13 weeks","Ready")))))))),"Review: check inputs"))</f>
        <v/>
      </c>
    </row>
    <row r="148" ht="22" customHeight="1">
      <c r="A148" s="16" t="n"/>
      <c r="B148" s="17" t="n"/>
      <c r="C148" s="16" t="n"/>
      <c r="D148" s="9">
        <f>IF($H148="","",IFERROR(IF(OR($H148&lt;Assumptions!$B$3,$H148&gt;Assumptions!$B$3+90),"Outside 13 weeks","Week "&amp;(INT(($H148-Assumptions!$B$3)/7)+1)),""))</f>
        <v/>
      </c>
      <c r="E148" s="18" t="n"/>
      <c r="F148" s="16" t="n"/>
      <c r="G148" s="16" t="n"/>
      <c r="H148" s="19" t="n"/>
      <c r="I148" s="20" t="n"/>
      <c r="J148" s="11">
        <f>IF(OR($C148="",$E148="",$G148="",$H148=""),"",IFERROR(IF(OR($G148="On Hold",$G148="Canceled"),0,IF($C148="Expected Collection",$E148*IF($G148="Completed",1,Assumptions!$B$6),IF($C148="Recurring Expense",-$E148*IF($G148="Completed",1,Assumptions!$B$7),IF($C148="Planned Capital",-$E148*IF($G148="Completed",1,Assumptions!$B$8),"")))),""))</f>
        <v/>
      </c>
      <c r="K148" s="21">
        <f>IF(AND($A148="",$B148="",$C148="",$E148="",$F148="",$G148="",$H148="",$I148=""),"",IFERROR(IF($A148="","Review: facility missing",IF($C148="","Review: type missing",IF($E148="","Review: amount missing",IF($E148&lt;=0,"Review: amount must be positive",IF($F148="","Review: owner missing",IF($G148="","Review: status missing",IF($H148="","Review: due date missing",IF(OR($H148&lt;Assumptions!$B$3,$H148&gt;Assumptions!$B$3+90),"Review: outside 13 weeks","Ready")))))))),"Review: check inputs"))</f>
        <v/>
      </c>
    </row>
    <row r="149" ht="22" customHeight="1">
      <c r="A149" s="16" t="n"/>
      <c r="B149" s="17" t="n"/>
      <c r="C149" s="16" t="n"/>
      <c r="D149" s="12">
        <f>IF($H149="","",IFERROR(IF(OR($H149&lt;Assumptions!$B$3,$H149&gt;Assumptions!$B$3+90),"Outside 13 weeks","Week "&amp;(INT(($H149-Assumptions!$B$3)/7)+1)),""))</f>
        <v/>
      </c>
      <c r="E149" s="18" t="n"/>
      <c r="F149" s="16" t="n"/>
      <c r="G149" s="16" t="n"/>
      <c r="H149" s="19" t="n"/>
      <c r="I149" s="20" t="n"/>
      <c r="J149" s="14">
        <f>IF(OR($C149="",$E149="",$G149="",$H149=""),"",IFERROR(IF(OR($G149="On Hold",$G149="Canceled"),0,IF($C149="Expected Collection",$E149*IF($G149="Completed",1,Assumptions!$B$6),IF($C149="Recurring Expense",-$E149*IF($G149="Completed",1,Assumptions!$B$7),IF($C149="Planned Capital",-$E149*IF($G149="Completed",1,Assumptions!$B$8),"")))),""))</f>
        <v/>
      </c>
      <c r="K149" s="22">
        <f>IF(AND($A149="",$B149="",$C149="",$E149="",$F149="",$G149="",$H149="",$I149=""),"",IFERROR(IF($A149="","Review: facility missing",IF($C149="","Review: type missing",IF($E149="","Review: amount missing",IF($E149&lt;=0,"Review: amount must be positive",IF($F149="","Review: owner missing",IF($G149="","Review: status missing",IF($H149="","Review: due date missing",IF(OR($H149&lt;Assumptions!$B$3,$H149&gt;Assumptions!$B$3+90),"Review: outside 13 weeks","Ready")))))))),"Review: check inputs"))</f>
        <v/>
      </c>
    </row>
    <row r="150" ht="22" customHeight="1">
      <c r="A150" s="16" t="n"/>
      <c r="B150" s="17" t="n"/>
      <c r="C150" s="16" t="n"/>
      <c r="D150" s="9">
        <f>IF($H150="","",IFERROR(IF(OR($H150&lt;Assumptions!$B$3,$H150&gt;Assumptions!$B$3+90),"Outside 13 weeks","Week "&amp;(INT(($H150-Assumptions!$B$3)/7)+1)),""))</f>
        <v/>
      </c>
      <c r="E150" s="18" t="n"/>
      <c r="F150" s="16" t="n"/>
      <c r="G150" s="16" t="n"/>
      <c r="H150" s="19" t="n"/>
      <c r="I150" s="20" t="n"/>
      <c r="J150" s="11">
        <f>IF(OR($C150="",$E150="",$G150="",$H150=""),"",IFERROR(IF(OR($G150="On Hold",$G150="Canceled"),0,IF($C150="Expected Collection",$E150*IF($G150="Completed",1,Assumptions!$B$6),IF($C150="Recurring Expense",-$E150*IF($G150="Completed",1,Assumptions!$B$7),IF($C150="Planned Capital",-$E150*IF($G150="Completed",1,Assumptions!$B$8),"")))),""))</f>
        <v/>
      </c>
      <c r="K150" s="21">
        <f>IF(AND($A150="",$B150="",$C150="",$E150="",$F150="",$G150="",$H150="",$I150=""),"",IFERROR(IF($A150="","Review: facility missing",IF($C150="","Review: type missing",IF($E150="","Review: amount missing",IF($E150&lt;=0,"Review: amount must be positive",IF($F150="","Review: owner missing",IF($G150="","Review: status missing",IF($H150="","Review: due date missing",IF(OR($H150&lt;Assumptions!$B$3,$H150&gt;Assumptions!$B$3+90),"Review: outside 13 weeks","Ready")))))))),"Review: check inputs"))</f>
        <v/>
      </c>
    </row>
    <row r="151" ht="22" customHeight="1">
      <c r="A151" s="16" t="n"/>
      <c r="B151" s="17" t="n"/>
      <c r="C151" s="16" t="n"/>
      <c r="D151" s="12">
        <f>IF($H151="","",IFERROR(IF(OR($H151&lt;Assumptions!$B$3,$H151&gt;Assumptions!$B$3+90),"Outside 13 weeks","Week "&amp;(INT(($H151-Assumptions!$B$3)/7)+1)),""))</f>
        <v/>
      </c>
      <c r="E151" s="18" t="n"/>
      <c r="F151" s="16" t="n"/>
      <c r="G151" s="16" t="n"/>
      <c r="H151" s="19" t="n"/>
      <c r="I151" s="20" t="n"/>
      <c r="J151" s="14">
        <f>IF(OR($C151="",$E151="",$G151="",$H151=""),"",IFERROR(IF(OR($G151="On Hold",$G151="Canceled"),0,IF($C151="Expected Collection",$E151*IF($G151="Completed",1,Assumptions!$B$6),IF($C151="Recurring Expense",-$E151*IF($G151="Completed",1,Assumptions!$B$7),IF($C151="Planned Capital",-$E151*IF($G151="Completed",1,Assumptions!$B$8),"")))),""))</f>
        <v/>
      </c>
      <c r="K151" s="22">
        <f>IF(AND($A151="",$B151="",$C151="",$E151="",$F151="",$G151="",$H151="",$I151=""),"",IFERROR(IF($A151="","Review: facility missing",IF($C151="","Review: type missing",IF($E151="","Review: amount missing",IF($E151&lt;=0,"Review: amount must be positive",IF($F151="","Review: owner missing",IF($G151="","Review: status missing",IF($H151="","Review: due date missing",IF(OR($H151&lt;Assumptions!$B$3,$H151&gt;Assumptions!$B$3+90),"Review: outside 13 weeks","Ready")))))))),"Review: check inputs"))</f>
        <v/>
      </c>
    </row>
    <row r="152" ht="22" customHeight="1">
      <c r="A152" s="16" t="n"/>
      <c r="B152" s="17" t="n"/>
      <c r="C152" s="16" t="n"/>
      <c r="D152" s="9">
        <f>IF($H152="","",IFERROR(IF(OR($H152&lt;Assumptions!$B$3,$H152&gt;Assumptions!$B$3+90),"Outside 13 weeks","Week "&amp;(INT(($H152-Assumptions!$B$3)/7)+1)),""))</f>
        <v/>
      </c>
      <c r="E152" s="18" t="n"/>
      <c r="F152" s="16" t="n"/>
      <c r="G152" s="16" t="n"/>
      <c r="H152" s="19" t="n"/>
      <c r="I152" s="20" t="n"/>
      <c r="J152" s="11">
        <f>IF(OR($C152="",$E152="",$G152="",$H152=""),"",IFERROR(IF(OR($G152="On Hold",$G152="Canceled"),0,IF($C152="Expected Collection",$E152*IF($G152="Completed",1,Assumptions!$B$6),IF($C152="Recurring Expense",-$E152*IF($G152="Completed",1,Assumptions!$B$7),IF($C152="Planned Capital",-$E152*IF($G152="Completed",1,Assumptions!$B$8),"")))),""))</f>
        <v/>
      </c>
      <c r="K152" s="21">
        <f>IF(AND($A152="",$B152="",$C152="",$E152="",$F152="",$G152="",$H152="",$I152=""),"",IFERROR(IF($A152="","Review: facility missing",IF($C152="","Review: type missing",IF($E152="","Review: amount missing",IF($E152&lt;=0,"Review: amount must be positive",IF($F152="","Review: owner missing",IF($G152="","Review: status missing",IF($H152="","Review: due date missing",IF(OR($H152&lt;Assumptions!$B$3,$H152&gt;Assumptions!$B$3+90),"Review: outside 13 weeks","Ready")))))))),"Review: check inputs"))</f>
        <v/>
      </c>
    </row>
    <row r="153" ht="22" customHeight="1">
      <c r="A153" s="16" t="n"/>
      <c r="B153" s="17" t="n"/>
      <c r="C153" s="16" t="n"/>
      <c r="D153" s="12">
        <f>IF($H153="","",IFERROR(IF(OR($H153&lt;Assumptions!$B$3,$H153&gt;Assumptions!$B$3+90),"Outside 13 weeks","Week "&amp;(INT(($H153-Assumptions!$B$3)/7)+1)),""))</f>
        <v/>
      </c>
      <c r="E153" s="18" t="n"/>
      <c r="F153" s="16" t="n"/>
      <c r="G153" s="16" t="n"/>
      <c r="H153" s="19" t="n"/>
      <c r="I153" s="20" t="n"/>
      <c r="J153" s="14">
        <f>IF(OR($C153="",$E153="",$G153="",$H153=""),"",IFERROR(IF(OR($G153="On Hold",$G153="Canceled"),0,IF($C153="Expected Collection",$E153*IF($G153="Completed",1,Assumptions!$B$6),IF($C153="Recurring Expense",-$E153*IF($G153="Completed",1,Assumptions!$B$7),IF($C153="Planned Capital",-$E153*IF($G153="Completed",1,Assumptions!$B$8),"")))),""))</f>
        <v/>
      </c>
      <c r="K153" s="22">
        <f>IF(AND($A153="",$B153="",$C153="",$E153="",$F153="",$G153="",$H153="",$I153=""),"",IFERROR(IF($A153="","Review: facility missing",IF($C153="","Review: type missing",IF($E153="","Review: amount missing",IF($E153&lt;=0,"Review: amount must be positive",IF($F153="","Review: owner missing",IF($G153="","Review: status missing",IF($H153="","Review: due date missing",IF(OR($H153&lt;Assumptions!$B$3,$H153&gt;Assumptions!$B$3+90),"Review: outside 13 weeks","Ready")))))))),"Review: check inputs"))</f>
        <v/>
      </c>
    </row>
    <row r="154" ht="22" customHeight="1">
      <c r="A154" s="16" t="n"/>
      <c r="B154" s="17" t="n"/>
      <c r="C154" s="16" t="n"/>
      <c r="D154" s="9">
        <f>IF($H154="","",IFERROR(IF(OR($H154&lt;Assumptions!$B$3,$H154&gt;Assumptions!$B$3+90),"Outside 13 weeks","Week "&amp;(INT(($H154-Assumptions!$B$3)/7)+1)),""))</f>
        <v/>
      </c>
      <c r="E154" s="18" t="n"/>
      <c r="F154" s="16" t="n"/>
      <c r="G154" s="16" t="n"/>
      <c r="H154" s="19" t="n"/>
      <c r="I154" s="20" t="n"/>
      <c r="J154" s="11">
        <f>IF(OR($C154="",$E154="",$G154="",$H154=""),"",IFERROR(IF(OR($G154="On Hold",$G154="Canceled"),0,IF($C154="Expected Collection",$E154*IF($G154="Completed",1,Assumptions!$B$6),IF($C154="Recurring Expense",-$E154*IF($G154="Completed",1,Assumptions!$B$7),IF($C154="Planned Capital",-$E154*IF($G154="Completed",1,Assumptions!$B$8),"")))),""))</f>
        <v/>
      </c>
      <c r="K154" s="21">
        <f>IF(AND($A154="",$B154="",$C154="",$E154="",$F154="",$G154="",$H154="",$I154=""),"",IFERROR(IF($A154="","Review: facility missing",IF($C154="","Review: type missing",IF($E154="","Review: amount missing",IF($E154&lt;=0,"Review: amount must be positive",IF($F154="","Review: owner missing",IF($G154="","Review: status missing",IF($H154="","Review: due date missing",IF(OR($H154&lt;Assumptions!$B$3,$H154&gt;Assumptions!$B$3+90),"Review: outside 13 weeks","Ready")))))))),"Review: check inputs"))</f>
        <v/>
      </c>
    </row>
    <row r="155" ht="22" customHeight="1">
      <c r="A155" s="16" t="n"/>
      <c r="B155" s="17" t="n"/>
      <c r="C155" s="16" t="n"/>
      <c r="D155" s="12">
        <f>IF($H155="","",IFERROR(IF(OR($H155&lt;Assumptions!$B$3,$H155&gt;Assumptions!$B$3+90),"Outside 13 weeks","Week "&amp;(INT(($H155-Assumptions!$B$3)/7)+1)),""))</f>
        <v/>
      </c>
      <c r="E155" s="18" t="n"/>
      <c r="F155" s="16" t="n"/>
      <c r="G155" s="16" t="n"/>
      <c r="H155" s="19" t="n"/>
      <c r="I155" s="20" t="n"/>
      <c r="J155" s="14">
        <f>IF(OR($C155="",$E155="",$G155="",$H155=""),"",IFERROR(IF(OR($G155="On Hold",$G155="Canceled"),0,IF($C155="Expected Collection",$E155*IF($G155="Completed",1,Assumptions!$B$6),IF($C155="Recurring Expense",-$E155*IF($G155="Completed",1,Assumptions!$B$7),IF($C155="Planned Capital",-$E155*IF($G155="Completed",1,Assumptions!$B$8),"")))),""))</f>
        <v/>
      </c>
      <c r="K155" s="22">
        <f>IF(AND($A155="",$B155="",$C155="",$E155="",$F155="",$G155="",$H155="",$I155=""),"",IFERROR(IF($A155="","Review: facility missing",IF($C155="","Review: type missing",IF($E155="","Review: amount missing",IF($E155&lt;=0,"Review: amount must be positive",IF($F155="","Review: owner missing",IF($G155="","Review: status missing",IF($H155="","Review: due date missing",IF(OR($H155&lt;Assumptions!$B$3,$H155&gt;Assumptions!$B$3+90),"Review: outside 13 weeks","Ready")))))))),"Review: check inputs"))</f>
        <v/>
      </c>
    </row>
  </sheetData>
  <autoFilter ref="A5:K155"/>
  <mergeCells count="1">
    <mergeCell ref="A1:K1"/>
  </mergeCells>
  <conditionalFormatting sqref="K6:K155">
    <cfRule type="expression" priority="1" dxfId="1">
      <formula>$K6="Ready"</formula>
    </cfRule>
    <cfRule type="expression" priority="2" dxfId="0">
      <formula>AND($K6&lt;&gt;"",$K6&lt;&gt;"Ready")</formula>
    </cfRule>
  </conditionalFormatting>
  <dataValidations count="6">
    <dataValidation sqref="A6:A155" showDropDown="0" showInputMessage="1" showErrorMessage="1" allowBlank="0" errorTitle="Review facility" error="Select a facility from the editable Assumptions list." promptTitle="Facility" prompt="Choose a fictional facility from the planning list." type="list">
      <formula1>=INDIRECT("Assumptions!$A$13:$A$14")</formula1>
    </dataValidation>
    <dataValidation sqref="C6:C155" showDropDown="0" showInputMessage="0" showErrorMessage="1" allowBlank="0" errorTitle="Review cash flow type" error="Select a cash flow type from the Assumptions list." type="list">
      <formula1>=INDIRECT("Assumptions!$C$13:$C$15")</formula1>
    </dataValidation>
    <dataValidation sqref="E6:E155" showDropDown="0" showInputMessage="1" showErrorMessage="1" allowBlank="0" errorTitle="Review amount" error="Enter a positive dollar amount greater than $0.00." promptTitle="Amount" prompt="Enter the amount as a positive number." type="decimal" operator="greaterThan">
      <formula1>0</formula1>
    </dataValidation>
    <dataValidation sqref="F6:F155" showDropDown="0" showInputMessage="0" showErrorMessage="1" allowBlank="0" errorTitle="Review owner" error="Select an owner role from the Assumptions list." type="list">
      <formula1>=INDIRECT("Assumptions!$E$13:$E$15")</formula1>
    </dataValidation>
    <dataValidation sqref="G6:G155" showDropDown="0" showInputMessage="0" showErrorMessage="1" allowBlank="0" errorTitle="Review status" error="Select a status from the Assumptions list." type="list">
      <formula1>=INDIRECT("Assumptions!$G$13:$G$17")</formula1>
    </dataValidation>
    <dataValidation sqref="H6:H155" showDropDown="0" showInputMessage="1" showErrorMessage="1" allowBlank="0" errorTitle="Review due date" error="Enter a due date from the forecast start through the 13-week forecast end." promptTitle="Due date" prompt="Use an MM/DD/YYYY date inside the forecast window." type="date" operator="between">
      <formula1>=INDIRECT("Assumptions!$B$3")</formula1>
      <formula2>=INDIRECT("Assumptions!$B$3")+90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F0A91D"/>
    <outlinePr summaryBelow="1" summaryRight="1"/>
    <pageSetUpPr/>
  </sheetPr>
  <dimension ref="A1:H17"/>
  <sheetViews>
    <sheetView showGridLines="0" zoomScale="9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8" customWidth="1" min="2" max="2"/>
    <col width="50" customWidth="1" min="3" max="3"/>
    <col width="3" customWidth="1" min="4" max="4"/>
    <col width="30" customWidth="1" min="5" max="5"/>
    <col width="3" customWidth="1" min="6" max="6"/>
    <col width="18" customWidth="1" min="7" max="7"/>
    <col width="3" customWidth="1" min="8" max="8"/>
  </cols>
  <sheetData>
    <row r="1" ht="28" customHeight="1">
      <c r="A1" s="1" t="inlineStr">
        <is>
          <t>Assumptions</t>
        </is>
      </c>
      <c r="B1" s="2" t="n"/>
      <c r="C1" s="2" t="n"/>
      <c r="D1" s="2" t="n"/>
      <c r="E1" s="2" t="n"/>
      <c r="F1" s="2" t="n"/>
      <c r="G1" s="2" t="n"/>
      <c r="H1" s="3" t="n"/>
    </row>
    <row r="2" ht="24" customHeight="1">
      <c r="A2" s="8" t="inlineStr">
        <is>
          <t>Assumption</t>
        </is>
      </c>
      <c r="B2" s="8" t="inlineStr">
        <is>
          <t>Editable Value</t>
        </is>
      </c>
      <c r="C2" s="8" t="inlineStr">
        <is>
          <t>Planning Use</t>
        </is>
      </c>
    </row>
    <row r="3" ht="28" customHeight="1">
      <c r="A3" s="21" t="inlineStr">
        <is>
          <t>Forecast start date</t>
        </is>
      </c>
      <c r="B3" s="23" t="n">
        <v>46272</v>
      </c>
      <c r="C3" s="21" t="inlineStr">
        <is>
          <t>Beginning of Week 1; forecast end is 90 days later.</t>
        </is>
      </c>
    </row>
    <row r="4" ht="28" customHeight="1">
      <c r="A4" s="22" t="inlineStr">
        <is>
          <t>Starting cash</t>
        </is>
      </c>
      <c r="B4" s="18" t="n">
        <v>38000</v>
      </c>
      <c r="C4" s="22" t="inlineStr">
        <is>
          <t>Cash available at the start of the forecast.</t>
        </is>
      </c>
    </row>
    <row r="5" ht="28" customHeight="1">
      <c r="A5" s="21" t="inlineStr">
        <is>
          <t>Minimum cash buffer</t>
        </is>
      </c>
      <c r="B5" s="18" t="n">
        <v>25000</v>
      </c>
      <c r="C5" s="21" t="inlineStr">
        <is>
          <t>Internal review threshold; it is not a guarantee or requirement.</t>
        </is>
      </c>
    </row>
    <row r="6" ht="28" customHeight="1">
      <c r="A6" s="22" t="inlineStr">
        <is>
          <t>Collection realization rate</t>
        </is>
      </c>
      <c r="B6" s="26" t="n">
        <v>0.92</v>
      </c>
      <c r="C6" s="22" t="inlineStr">
        <is>
          <t>Applied to planned and confirmed expected collections.</t>
        </is>
      </c>
    </row>
    <row r="7" ht="28" customHeight="1">
      <c r="A7" s="21" t="inlineStr">
        <is>
          <t>Expense forecast factor</t>
        </is>
      </c>
      <c r="B7" s="26" t="n">
        <v>1</v>
      </c>
      <c r="C7" s="21" t="inlineStr">
        <is>
          <t>Applied to planned and confirmed recurring expenses.</t>
        </is>
      </c>
    </row>
    <row r="8" ht="28" customHeight="1">
      <c r="A8" s="22" t="inlineStr">
        <is>
          <t>Capital forecast factor</t>
        </is>
      </c>
      <c r="B8" s="26" t="n">
        <v>1</v>
      </c>
      <c r="C8" s="22" t="inlineStr">
        <is>
          <t>Applied to planned and confirmed capital payments.</t>
        </is>
      </c>
    </row>
    <row r="9" ht="28" customHeight="1">
      <c r="A9" s="21" t="inlineStr">
        <is>
          <t>Forecast end date</t>
        </is>
      </c>
      <c r="B9" s="25">
        <f>IF(B3="","",B3+90)</f>
        <v/>
      </c>
      <c r="C9" s="21" t="inlineStr">
        <is>
          <t>Calculated final date of the rolling 13-week window.</t>
        </is>
      </c>
    </row>
    <row r="10" ht="30" customHeight="1">
      <c r="A10" s="15" t="inlineStr">
        <is>
          <t>Editable inputs are highlighted in pale yellow. Adjust values for internal planning and review the resulting forecast.</t>
        </is>
      </c>
    </row>
    <row r="11"/>
    <row r="12">
      <c r="A12" s="8" t="inlineStr">
        <is>
          <t>Facilities</t>
        </is>
      </c>
      <c r="C12" s="8" t="inlineStr">
        <is>
          <t>Cash Flow Types</t>
        </is>
      </c>
      <c r="E12" s="8" t="inlineStr">
        <is>
          <t>Owner Roles</t>
        </is>
      </c>
      <c r="G12" s="8" t="inlineStr">
        <is>
          <t>Statuses</t>
        </is>
      </c>
    </row>
    <row r="13" ht="24" customHeight="1">
      <c r="A13" s="20" t="inlineStr">
        <is>
          <t>Cedar Lantern Storage (Fictional)</t>
        </is>
      </c>
      <c r="C13" s="20" t="inlineStr">
        <is>
          <t>Expected Collection</t>
        </is>
      </c>
      <c r="E13" s="20" t="inlineStr">
        <is>
          <t>Fictional Site Lead</t>
        </is>
      </c>
      <c r="G13" s="20" t="inlineStr">
        <is>
          <t>Planned</t>
        </is>
      </c>
    </row>
    <row r="14" ht="24" customHeight="1">
      <c r="A14" s="20" t="inlineStr">
        <is>
          <t>Blue Kite Storage (Fictional)</t>
        </is>
      </c>
      <c r="C14" s="20" t="inlineStr">
        <is>
          <t>Recurring Expense</t>
        </is>
      </c>
      <c r="E14" s="20" t="inlineStr">
        <is>
          <t>Fictional Regional Lead</t>
        </is>
      </c>
      <c r="G14" s="20" t="inlineStr">
        <is>
          <t>Confirmed</t>
        </is>
      </c>
    </row>
    <row r="15" ht="24" customHeight="1">
      <c r="C15" s="20" t="inlineStr">
        <is>
          <t>Planned Capital</t>
        </is>
      </c>
      <c r="E15" s="20" t="inlineStr">
        <is>
          <t>Fictional Bookkeeping Role</t>
        </is>
      </c>
      <c r="G15" s="20" t="inlineStr">
        <is>
          <t>Completed</t>
        </is>
      </c>
    </row>
    <row r="16" ht="24" customHeight="1">
      <c r="G16" s="20" t="inlineStr">
        <is>
          <t>On Hold</t>
        </is>
      </c>
    </row>
    <row r="17" ht="24" customHeight="1">
      <c r="G17" s="20" t="inlineStr">
        <is>
          <t>Canceled</t>
        </is>
      </c>
    </row>
  </sheetData>
  <mergeCells count="1">
    <mergeCell ref="A1:H1"/>
  </mergeCells>
  <dataValidations count="4">
    <dataValidation sqref="B3" showDropDown="0" showInputMessage="0" showErrorMessage="1" allowBlank="0" errorTitle="Review date" error="Enter a valid forecast start date." type="date" operator="between">
      <formula1>DATE(2021,1,1)</formula1>
      <formula2>DATE(2036,12,31)</formula2>
    </dataValidation>
    <dataValidation sqref="B4:B5" showDropDown="0" showInputMessage="0" showErrorMessage="1" allowBlank="0" errorTitle="Review cash assumption" error="Enter a dollar amount of $0.00 or greater." type="decimal" operator="greaterThanOrEqual">
      <formula1>0</formula1>
    </dataValidation>
    <dataValidation sqref="B6" showDropDown="0" showInputMessage="0" showErrorMessage="1" allowBlank="0" errorTitle="Review collection rate" error="Enter a collection rate from 0.0% through 100.0%." type="decimal" operator="between">
      <formula1>0</formula1>
      <formula2>1</formula2>
    </dataValidation>
    <dataValidation sqref="B7:B8" showDropDown="0" showInputMessage="0" showErrorMessage="1" allowBlank="0" errorTitle="Review forecast factor" error="Enter a forecast factor from 0.0% through 200.0%." type="decimal" operator="between">
      <formula1>0</formula1>
      <formula2>2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Self Storage Operations Team</dc:creator>
  <dc:title xmlns:dc="http://purl.org/dc/elements/1.1/">Self Storage Cash Flow Forecast</dc:title>
  <dc:description xmlns:dc="http://purl.org/dc/elements/1.1/">Internal planning workbook using fictional self storage cash flow examples.</dc:description>
  <dc:subject xmlns:dc="http://purl.org/dc/elements/1.1/">Rolling 13-week self storage cash flow forecast</dc:subject>
  <dcterms:created xmlns:dcterms="http://purl.org/dc/terms/" xmlns:xsi="http://www.w3.org/2001/XMLSchema-instance" xsi:type="dcterms:W3CDTF">2026-09-11T19:31:04Z</dcterms:created>
  <dcterms:modified xmlns:dcterms="http://purl.org/dc/terms/" xmlns:xsi="http://www.w3.org/2001/XMLSchema-instance" xsi:type="dcterms:W3CDTF">2026-09-11T19:31:04+00:00Z</dcterms:modified>
</cp:coreProperties>
</file>